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aid\Documents\Racine\2021 CoC Application\"/>
    </mc:Choice>
  </mc:AlternateContent>
  <xr:revisionPtr revIDLastSave="0" documentId="11_32AAD9B371F673AE409A3CB67F77281A56A6E97E" xr6:coauthVersionLast="47" xr6:coauthVersionMax="47" xr10:uidLastSave="{00000000-0000-0000-0000-000000000000}"/>
  <bookViews>
    <workbookView xWindow="0" yWindow="0" windowWidth="25128" windowHeight="12612" tabRatio="876" firstSheet="15" activeTab="15" xr2:uid="{00000000-000D-0000-FFFF-FFFF00000000}"/>
  </bookViews>
  <sheets>
    <sheet name="Instructions" sheetId="17" r:id="rId1"/>
    <sheet name="Score" sheetId="3" r:id="rId2"/>
    <sheet name="OUTS-205-AD Program Recidivism" sheetId="20" r:id="rId3"/>
    <sheet name="New Entries from CE List" sheetId="19" r:id="rId4"/>
    <sheet name="Q5a" sheetId="7" r:id="rId5"/>
    <sheet name="Q6a" sheetId="13" r:id="rId6"/>
    <sheet name="Q6b" sheetId="15" r:id="rId7"/>
    <sheet name="Q6c" sheetId="14" r:id="rId8"/>
    <sheet name="Q8b" sheetId="18" r:id="rId9"/>
    <sheet name="Q13a2" sheetId="11" r:id="rId10"/>
    <sheet name="Q15" sheetId="12" r:id="rId11"/>
    <sheet name="Q16" sheetId="10" r:id="rId12"/>
    <sheet name="Q19a1" sheetId="8" r:id="rId13"/>
    <sheet name="Q19a2" sheetId="9" r:id="rId14"/>
    <sheet name="Q23c" sheetId="21" r:id="rId15"/>
    <sheet name="Projects" sheetId="2" r:id="rId16"/>
  </sheets>
  <definedNames>
    <definedName name="Available_Projects">tblProjects[Project]</definedName>
    <definedName name="Project_Types">tblProjectTotals[Project Type]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C21" i="17" l="1"/>
  <c r="C13" i="17"/>
  <c r="C12" i="17" l="1"/>
  <c r="E5" i="3"/>
  <c r="E36" i="17" l="1"/>
  <c r="C36" i="17"/>
  <c r="C20" i="17"/>
  <c r="D16" i="3"/>
  <c r="D5" i="3"/>
  <c r="E16" i="3" l="1"/>
  <c r="C1" i="3"/>
  <c r="E4" i="3" s="1"/>
  <c r="H29" i="3" l="1"/>
  <c r="G29" i="3"/>
  <c r="F29" i="3"/>
  <c r="E29" i="3"/>
  <c r="E30" i="3"/>
  <c r="I16" i="3" l="1"/>
  <c r="I5" i="3"/>
  <c r="D14" i="3"/>
  <c r="E27" i="3"/>
  <c r="E25" i="3"/>
  <c r="E24" i="3"/>
  <c r="E23" i="3"/>
  <c r="E18" i="3"/>
  <c r="E14" i="3"/>
  <c r="E13" i="3"/>
  <c r="E12" i="3"/>
  <c r="E9" i="3"/>
  <c r="I9" i="3" s="1"/>
  <c r="E8" i="3"/>
  <c r="I8" i="3" s="1"/>
  <c r="E7" i="3"/>
  <c r="I7" i="3" s="1"/>
  <c r="E6" i="3"/>
  <c r="I6" i="3" s="1"/>
  <c r="D4" i="3" l="1"/>
  <c r="D12" i="3"/>
  <c r="I12" i="3" s="1"/>
  <c r="D13" i="3"/>
  <c r="I13" i="3" s="1"/>
  <c r="E22" i="3"/>
  <c r="I14" i="3"/>
  <c r="I4" i="3" l="1"/>
  <c r="I1" i="3" s="1"/>
  <c r="G2" i="2" l="1"/>
  <c r="G3" i="2"/>
</calcChain>
</file>

<file path=xl/sharedStrings.xml><?xml version="1.0" encoding="utf-8"?>
<sst xmlns="http://schemas.openxmlformats.org/spreadsheetml/2006/main" count="805" uniqueCount="319">
  <si>
    <t>INSTRUCTIONS</t>
  </si>
  <si>
    <t>Funding Year</t>
  </si>
  <si>
    <t>1. Run and download as Excel the [OUTS-205-AD] Program Recidivism Report in Clarity</t>
  </si>
  <si>
    <t>https://icawisconsin.helpscoutdocs.com/article/1588-program-recidivisim-report</t>
  </si>
  <si>
    <t>Location:</t>
  </si>
  <si>
    <t>Reports\Administrator reports\[OUTS-205-AD]Program Recidivism</t>
  </si>
  <si>
    <t>Parameters:</t>
  </si>
  <si>
    <t>CoC</t>
  </si>
  <si>
    <t>Racine City &amp; County CoC</t>
  </si>
  <si>
    <t>Agency Status</t>
  </si>
  <si>
    <t>Active Agencies</t>
  </si>
  <si>
    <t>Agency(-ies)</t>
  </si>
  <si>
    <t>Choose your Agency</t>
  </si>
  <si>
    <t>Program Type(s)</t>
  </si>
  <si>
    <t>Choose All</t>
  </si>
  <si>
    <t>Program Status:</t>
  </si>
  <si>
    <t>Active Programs</t>
  </si>
  <si>
    <t>Program(s):</t>
  </si>
  <si>
    <t>Choose Program you want to include in report</t>
  </si>
  <si>
    <t>Enter Start Date:</t>
  </si>
  <si>
    <t>Enter End Date:</t>
  </si>
  <si>
    <t>Report Output Format:</t>
  </si>
  <si>
    <t>Choose Excel</t>
  </si>
  <si>
    <t>Click submit</t>
  </si>
  <si>
    <t>2. Run and download as Excel the New Entries from CE List Report</t>
  </si>
  <si>
    <t>Run by CE System Administrator from ServicePoint</t>
  </si>
  <si>
    <t>Enter End Date PLUS 1 Day:</t>
  </si>
  <si>
    <t>Enter Priority List(s):</t>
  </si>
  <si>
    <t>Racine County Priority List - Families(9624)</t>
  </si>
  <si>
    <t>Racine County Priority List - Singles(9623)</t>
  </si>
  <si>
    <t>Enter Provider(s):</t>
  </si>
  <si>
    <t>Your Provider</t>
  </si>
  <si>
    <t>3. Run and Download the [HUDx-227] Annual Performance Report [FY 2020]</t>
  </si>
  <si>
    <t>https://icawisconsin.helpscoutdocs.com/article/773-coc-apr</t>
  </si>
  <si>
    <t>Reports\HUD Reports\[HUDX-227]Annual Performance Report[FY 2020]</t>
  </si>
  <si>
    <t>CoC Filter Category:</t>
  </si>
  <si>
    <t>Program CoC</t>
  </si>
  <si>
    <t>CoC:</t>
  </si>
  <si>
    <t>Program Type:</t>
  </si>
  <si>
    <t>PH-Permanent Supportive Housing(disability required) or PH-Rapid Re-Housing</t>
  </si>
  <si>
    <t>Programs:</t>
  </si>
  <si>
    <t>Apply Client Location filter:</t>
  </si>
  <si>
    <t>No</t>
  </si>
  <si>
    <t>Funding Criteria:</t>
  </si>
  <si>
    <t>Not Based on Funding Source</t>
  </si>
  <si>
    <t>Program Date Range</t>
  </si>
  <si>
    <t>To</t>
  </si>
  <si>
    <t>CSV-Upload</t>
  </si>
  <si>
    <t>4. Open and copy the contents of the [OUTS-205]Program Recidivism Report</t>
  </si>
  <si>
    <t>Open the OUTS-205-AD report you downloaded</t>
  </si>
  <si>
    <t>Go to the Sheet0 Tab</t>
  </si>
  <si>
    <t>Press Ctrl and A to select all</t>
  </si>
  <si>
    <t>Press Ctrl and C to copy</t>
  </si>
  <si>
    <t>5. Paste into the OUTS-205 Program Recidivism tab of this report</t>
  </si>
  <si>
    <t>Go to the OUTS-205-AD Program Recidivism tab in this report</t>
  </si>
  <si>
    <t>Press Ctrl and V to paste</t>
  </si>
  <si>
    <t>6. Open the .zip file from the [HUDx-227] Annual Performance Report [FY 2020]</t>
  </si>
  <si>
    <t>Double-click on the .zip file you downloaded (It should be something like hudx-227_…...zip)</t>
  </si>
  <si>
    <t>Inside you should see a bunch of Excel .csv files</t>
  </si>
  <si>
    <t>7. Open each of the following Excel .csv files and Copy and Paste their contents in the corresponding tabs like you did in steps 4 and 5:</t>
  </si>
  <si>
    <t>Files to Copy and Paste:</t>
  </si>
  <si>
    <t>Q5a</t>
  </si>
  <si>
    <t>Q6a</t>
  </si>
  <si>
    <t>Q6b</t>
  </si>
  <si>
    <t>Q6c</t>
  </si>
  <si>
    <t>Q8b</t>
  </si>
  <si>
    <t>Q13a2</t>
  </si>
  <si>
    <t>Q15</t>
  </si>
  <si>
    <t>Q16</t>
  </si>
  <si>
    <t>Q19a1</t>
  </si>
  <si>
    <t>Q19a2</t>
  </si>
  <si>
    <t>Q23c</t>
  </si>
  <si>
    <t>8. Go to the Score tab and fill in each on the yellow hightlighted cells</t>
  </si>
  <si>
    <t>Fill in the Project (from dropdown) &amp; Units per HIC (Total Year-Round Units from the HIC) Sections</t>
  </si>
  <si>
    <t>9. Save and send a copy to the Chair of the Rating and Ranking committee</t>
  </si>
  <si>
    <t>Due: 10/1/2021</t>
  </si>
  <si>
    <t>Project</t>
  </si>
  <si>
    <t>HOPES RRH</t>
  </si>
  <si>
    <t>Score</t>
  </si>
  <si>
    <t>Measure</t>
  </si>
  <si>
    <t>Points</t>
  </si>
  <si>
    <t>Goal</t>
  </si>
  <si>
    <t>Input</t>
  </si>
  <si>
    <t>Performance</t>
  </si>
  <si>
    <t>Exit/retain Perm Housing(PSH)/ move to PH (RRH)</t>
  </si>
  <si>
    <t>Returns to Homelessness, (OUTS-205-AD Report)</t>
  </si>
  <si>
    <t>New/Increase in Employment (stayers)</t>
  </si>
  <si>
    <t>New/Increase in Non-Employment (stayers)</t>
  </si>
  <si>
    <t>New/Increase in Employment (leavers)</t>
  </si>
  <si>
    <t>New/Increase in Non-Employment leavers)</t>
  </si>
  <si>
    <t>Increased or maintained income (APR worksheet)</t>
  </si>
  <si>
    <t>TIE Breaker</t>
  </si>
  <si>
    <t>Serve High Need Population</t>
  </si>
  <si>
    <t>% w/zero income at Entry</t>
  </si>
  <si>
    <t>% w/more than one disability</t>
  </si>
  <si>
    <t>% entering from streets</t>
  </si>
  <si>
    <t>Coordinated Entry Compliance</t>
  </si>
  <si>
    <t>% New entries with CE referrals accepted</t>
  </si>
  <si>
    <t>Cost Reasonableness</t>
  </si>
  <si>
    <t>Cost per exit</t>
  </si>
  <si>
    <t>Leavers to PH and stayers in PH</t>
  </si>
  <si>
    <t>THRESHOLD CRITERIA</t>
  </si>
  <si>
    <t>DATA Completeness/Quality/Accuracy</t>
  </si>
  <si>
    <t>Average Data Quality</t>
  </si>
  <si>
    <t>% Data Quality PII(APR)</t>
  </si>
  <si>
    <t>% Data Quality Income/Housing elements (APR)</t>
  </si>
  <si>
    <t>% Data Quality UDE (APR)</t>
  </si>
  <si>
    <t>Unit Utilization</t>
  </si>
  <si>
    <t>bed/unit utilization rate (APR worksheet)</t>
  </si>
  <si>
    <t>Units per HIC</t>
  </si>
  <si>
    <t>Quarterly PIT count (HH)</t>
  </si>
  <si>
    <t>Total households served</t>
  </si>
  <si>
    <t>Program Recidivism
Report</t>
  </si>
  <si>
    <t>Program</t>
  </si>
  <si>
    <t>Date Range: 05/01/2019 thru 04/30/2021</t>
  </si>
  <si>
    <t>ES Programs</t>
  </si>
  <si>
    <t># of Clients</t>
  </si>
  <si>
    <t>Number of clients who exited within date range</t>
  </si>
  <si>
    <t>Number of clients who exited to permanent destinations</t>
  </si>
  <si>
    <t>Number of clients returning to homelessness</t>
  </si>
  <si>
    <t>Average number of days from program exit to re-entry</t>
  </si>
  <si>
    <t>-</t>
  </si>
  <si>
    <t>PSH Programs</t>
  </si>
  <si>
    <t>TH &amp; RRH Programs</t>
  </si>
  <si>
    <t>Homeless Prevention</t>
  </si>
  <si>
    <t>Street Outreach</t>
  </si>
  <si>
    <t>Supportive Services Only</t>
  </si>
  <si>
    <t>Safe Haven</t>
  </si>
  <si>
    <t>Programs Included in Dataset</t>
  </si>
  <si>
    <t>Agency</t>
  </si>
  <si>
    <t>Program Name</t>
  </si>
  <si>
    <t>Agency Name</t>
  </si>
  <si>
    <t>1 / 1</t>
  </si>
  <si>
    <t>Tue Jun 15 01:09:35 PM 2021</t>
  </si>
  <si>
    <t>Powered By</t>
  </si>
  <si>
    <t>New Entries from CE List
Summary</t>
  </si>
  <si>
    <t>Households Entering</t>
  </si>
  <si>
    <t>X</t>
  </si>
  <si>
    <t>Households Referred From CE</t>
  </si>
  <si>
    <t>% Referred From CE</t>
  </si>
  <si>
    <t>Entry Exit Provider Id</t>
  </si>
  <si>
    <t>XXXXXXXXX</t>
  </si>
  <si>
    <t>"Total Number of Persons Served"</t>
  </si>
  <si>
    <t>"Number of Adults (age 18 or over)"</t>
  </si>
  <si>
    <t>"Number of Children (under age 18)"</t>
  </si>
  <si>
    <t>"Number of Persons with Unknown Age"</t>
  </si>
  <si>
    <t>"Number of Leavers"</t>
  </si>
  <si>
    <t>"Number of Adult Leavers"</t>
  </si>
  <si>
    <t>"Number of Adult and Head of Household Leavers"</t>
  </si>
  <si>
    <t>"Number of Stayers"</t>
  </si>
  <si>
    <t>"Number of Adult Stayers"</t>
  </si>
  <si>
    <t>"Number of Veterans"</t>
  </si>
  <si>
    <t>"Number of Chronically Homeless Persons"</t>
  </si>
  <si>
    <t>"Number of Youth Under Age 25"</t>
  </si>
  <si>
    <t>"Number of Parenting Youth Under Age 25 with Children"</t>
  </si>
  <si>
    <t>"Number of Adult Heads of Household"</t>
  </si>
  <si>
    <t>"Number of Child and Unknown-Age Heads of Household"</t>
  </si>
  <si>
    <t>"Heads of Households and Adult Stayers in the Project 365 Days or More"</t>
  </si>
  <si>
    <t>"Data Element"</t>
  </si>
  <si>
    <t xml:space="preserve"> "Client Doesn't Know/Refused" </t>
  </si>
  <si>
    <t xml:space="preserve"> "Information Missing" </t>
  </si>
  <si>
    <t xml:space="preserve"> "Data Issues" </t>
  </si>
  <si>
    <t xml:space="preserve"> "% of Error Rate"</t>
  </si>
  <si>
    <t>"Name (3.1)"</t>
  </si>
  <si>
    <t>"Social Security Number (3.2)"</t>
  </si>
  <si>
    <t>"Date of Birth (3.3)"</t>
  </si>
  <si>
    <t>"Race (3.4)"</t>
  </si>
  <si>
    <t>"Ethinicity (3.5)"</t>
  </si>
  <si>
    <t>"Gender (3.6)"</t>
  </si>
  <si>
    <t>"Overall Score"</t>
  </si>
  <si>
    <t xml:space="preserve"> "Error Count" </t>
  </si>
  <si>
    <t>"Veteran Status (3.7)"</t>
  </si>
  <si>
    <t>"Project Start Date (3.10)"</t>
  </si>
  <si>
    <t>"Relationship to Head of Household (3.15)"</t>
  </si>
  <si>
    <t>"Client Location (3.16)"</t>
  </si>
  <si>
    <t>"Disabling Condition (3.8)"</t>
  </si>
  <si>
    <t>"Destination (3.12)"</t>
  </si>
  <si>
    <t>"Income and Sources (4.2) at Start"</t>
  </si>
  <si>
    <t>"Income and Sources (4.2) at Annual Assessment"</t>
  </si>
  <si>
    <t>"Income and Sources (4.2) at Exit"</t>
  </si>
  <si>
    <t xml:space="preserve"> "Total" </t>
  </si>
  <si>
    <t xml:space="preserve"> "Without Children" </t>
  </si>
  <si>
    <t xml:space="preserve"> "With Children and Adults" </t>
  </si>
  <si>
    <t xml:space="preserve"> "With Only Children" </t>
  </si>
  <si>
    <t xml:space="preserve"> "Unknown Household Type"</t>
  </si>
  <si>
    <t>"January"</t>
  </si>
  <si>
    <t>"April"</t>
  </si>
  <si>
    <t>"July"</t>
  </si>
  <si>
    <t>"October"</t>
  </si>
  <si>
    <t>"None"</t>
  </si>
  <si>
    <t>"1 Condition"</t>
  </si>
  <si>
    <t>"2 Conditions"</t>
  </si>
  <si>
    <t>"3+ Conditions"</t>
  </si>
  <si>
    <t>"Condition Unknown"</t>
  </si>
  <si>
    <t>"Client Doesn't Know/Client Refused"</t>
  </si>
  <si>
    <t>"Data Not Collected"</t>
  </si>
  <si>
    <t>"Total"</t>
  </si>
  <si>
    <t>"Homeless Situations"</t>
  </si>
  <si>
    <t>"Emergency shelter, including hotel or motel paid for with emergency shelter voucher"</t>
  </si>
  <si>
    <t>"Transitional housing for homeless persons (including homeless youth)"</t>
  </si>
  <si>
    <t>"Place not meant for human habitation"</t>
  </si>
  <si>
    <t>"Safe Haven"</t>
  </si>
  <si>
    <t>"Interim Housing"</t>
  </si>
  <si>
    <t>"Subtotal"</t>
  </si>
  <si>
    <t>"Institutional Settings"</t>
  </si>
  <si>
    <t>"Psychiatric hospital or other psychiatric facility"</t>
  </si>
  <si>
    <t>"Substance abuse treatment facility or detox center"</t>
  </si>
  <si>
    <t>"Hospital or other residential non-psychiatric medical facility"</t>
  </si>
  <si>
    <t>"Jail, prison or juvenile detention facility"</t>
  </si>
  <si>
    <t>"Foster care home or foster care group home"</t>
  </si>
  <si>
    <t>"Long-term care facility or nursing home"</t>
  </si>
  <si>
    <t>"Residential project or halfway house with no homeless criteria"</t>
  </si>
  <si>
    <t>"Other Locations"</t>
  </si>
  <si>
    <t>"Permanent housing (other than RRH) for formerly homeless persons"</t>
  </si>
  <si>
    <t>"Owned by client, no ongoing housing subsidy"</t>
  </si>
  <si>
    <t>"Owned by client, with ongoing housing subsidy"</t>
  </si>
  <si>
    <t>"Rental by client, no ongoing housing subsidy"</t>
  </si>
  <si>
    <t>"Rental by client, with VASH subsidy"</t>
  </si>
  <si>
    <t>"Rental by client with GPD TIP subsidy"</t>
  </si>
  <si>
    <t>"Rental by client, with other housing subsidy (including RRH)"</t>
  </si>
  <si>
    <t>"Hotel or motel paid for without emergency shelter voucher"</t>
  </si>
  <si>
    <t>"Staying or living in a friend's room, apartment or house"</t>
  </si>
  <si>
    <t>"Staying or living in a family member's room, apartment or house"</t>
  </si>
  <si>
    <t xml:space="preserve"> "Income at Start" </t>
  </si>
  <si>
    <t xml:space="preserve"> "Income at Latest Annual Assessment for Stayers" </t>
  </si>
  <si>
    <t xml:space="preserve"> "Income at Exit for Leavers"</t>
  </si>
  <si>
    <t>"No Income"</t>
  </si>
  <si>
    <t>"$1 -  $150"</t>
  </si>
  <si>
    <t>"$151 - $250"</t>
  </si>
  <si>
    <t>"$251 - $500"</t>
  </si>
  <si>
    <t>"$501 - $1000"</t>
  </si>
  <si>
    <t>"$1001 - $1500"</t>
  </si>
  <si>
    <t>"$1501 - $2000"</t>
  </si>
  <si>
    <t>"$2001+"</t>
  </si>
  <si>
    <t>"Number of Adult Stayers not yet Required to Have an Annual Assessment"</t>
  </si>
  <si>
    <t>"Number of Adult Stayers without Required Annual Assessment"</t>
  </si>
  <si>
    <t>"Total Adults"</t>
  </si>
  <si>
    <t>"Income Change by Income Category (Universe: Adult Stayers with Income Information at Start and Annual Assessment)"</t>
  </si>
  <si>
    <t xml:space="preserve"> "Had Income Category at Start and Did Not Have It at Annual Assessment" </t>
  </si>
  <si>
    <t xml:space="preserve"> "Retained Income  Category But Had Less $ at Annual Assessment Than at Start" </t>
  </si>
  <si>
    <t xml:space="preserve"> "Retained Income Category and Same $ at Annual Assessment as at Start" </t>
  </si>
  <si>
    <t xml:space="preserve"> "Retained Income Category and Increased $ at Annual Assessment" </t>
  </si>
  <si>
    <t xml:space="preserve"> "Did Not Have the Income Category at Start and Gained the Income Category at Annual Assessment" </t>
  </si>
  <si>
    <t xml:space="preserve"> "Did Not Have the Income Category at Start or at Annual Assessment" </t>
  </si>
  <si>
    <t xml:space="preserve"> "Total Adults (including those with No Income)" </t>
  </si>
  <si>
    <t xml:space="preserve"> "Performance Measure: Adults who Gained or Increased Income from Start to Annual Assessment, Average Gain</t>
  </si>
  <si>
    <t xml:space="preserve"> "Performance measure: Percent of persons who accomplished this measure"</t>
  </si>
  <si>
    <t>"Number of Adults with Earned Income (ie.e, Employment Income)"</t>
  </si>
  <si>
    <t>"Average Change in Earned Income"</t>
  </si>
  <si>
    <t>"Number of Adults with Other Income"</t>
  </si>
  <si>
    <t>"Average Change in Other Income"</t>
  </si>
  <si>
    <t>"Number of Adults with Any Income (i.e., Total Income)"</t>
  </si>
  <si>
    <t>"Average Change in Overall Income"</t>
  </si>
  <si>
    <t>"Income Change by Income Category (Universe: Adult Leavers with Income Information at Start and Exit)"</t>
  </si>
  <si>
    <t xml:space="preserve"> "Had Income Category at Start and Did Not Have It at Exit" </t>
  </si>
  <si>
    <t xml:space="preserve"> "Retained Income  Category But Had Less $ at Exit Than at Start" </t>
  </si>
  <si>
    <t xml:space="preserve"> "Retained Income Category and Same $ at Exit as at Start" </t>
  </si>
  <si>
    <t xml:space="preserve"> "Retained Income Category and Increased $ at Exit" </t>
  </si>
  <si>
    <t xml:space="preserve"> "Did Not Have the Income Category at Start and Gained the Income Category at Exit" </t>
  </si>
  <si>
    <t xml:space="preserve"> "Did Not Have the Income Category at Start or at Exit" </t>
  </si>
  <si>
    <t xml:space="preserve"> "Performance Measure: Adults who Gained or Increased Income from Start to Exit, Average Gain</t>
  </si>
  <si>
    <t>Total</t>
  </si>
  <si>
    <t>Without Children</t>
  </si>
  <si>
    <t>With Children and Adults</t>
  </si>
  <si>
    <t>With Only Children</t>
  </si>
  <si>
    <t>Unknown Household Type</t>
  </si>
  <si>
    <t>Permanent Destinations</t>
  </si>
  <si>
    <t>Moved from one HOPWA funded project to HOPWA PH</t>
  </si>
  <si>
    <t>Owned by client, no ongoing housing subsidy</t>
  </si>
  <si>
    <t>Owned by client, with ongoing housing subsidy</t>
  </si>
  <si>
    <t>Rental by client, no ongoing housing subsidy</t>
  </si>
  <si>
    <t>Rental by client, with VASH housing subsidy</t>
  </si>
  <si>
    <t>Rental by client, with GPD TIP housing subsidy</t>
  </si>
  <si>
    <t>Rental by client, with other ongoing housing subsidy</t>
  </si>
  <si>
    <t>Permanent housing (other than RRH) for formerly homeless persons</t>
  </si>
  <si>
    <t>Staying or living with family, permanent tenure</t>
  </si>
  <si>
    <t>Staying or living with friends, permanent tenure</t>
  </si>
  <si>
    <t>Rental by client, with RRH or equivalent subsidy</t>
  </si>
  <si>
    <t>Rental by client, with HCV voucher (tenant or project based)</t>
  </si>
  <si>
    <t>Rental by client in a public housing unit</t>
  </si>
  <si>
    <t>Subtotal</t>
  </si>
  <si>
    <t>Temporary Destinations</t>
  </si>
  <si>
    <t>Emergency shelter, including hotel or motel paid for with emergency shelter voucher, or RHY-funded Host Home shelter</t>
  </si>
  <si>
    <t>Moved from one HOPWA funded project to HOPWA TH</t>
  </si>
  <si>
    <t>Transitional housing for homeless persons (including homeless youth)</t>
  </si>
  <si>
    <t>Staying or living with family, temporary tenure (e.g. room, apartment or house)</t>
  </si>
  <si>
    <t>Staying or living with friends, temporary tenure (e.g. room, apartment or house)</t>
  </si>
  <si>
    <t>Place not meant for habitation (e.g., a vehicle, an abandoned building, bus / train / subway station / airport or anywhere outside)</t>
  </si>
  <si>
    <t>Hotel or motel paid for without emergency shelter voucher</t>
  </si>
  <si>
    <t>Host Home (non-crisis)</t>
  </si>
  <si>
    <t>Institutional Settings</t>
  </si>
  <si>
    <t>Foster care home or group foster care home</t>
  </si>
  <si>
    <t>Psychiatric hospital or other psychiatric facility</t>
  </si>
  <si>
    <t>Substance abuse treatment facility or detox center</t>
  </si>
  <si>
    <t>Hospital or other residential non-psychiatric medical facility</t>
  </si>
  <si>
    <t>Jail, prison, or juvenile detention facility</t>
  </si>
  <si>
    <t>Long-term care facility or nursing home</t>
  </si>
  <si>
    <t>Other Destinations</t>
  </si>
  <si>
    <t>Residential project or halfway house with no homeless criteria</t>
  </si>
  <si>
    <t>Deceased</t>
  </si>
  <si>
    <t>Other</t>
  </si>
  <si>
    <t>Client Doesn't Know/Client Refused</t>
  </si>
  <si>
    <t>Data Not Collected (no exit interview completed)</t>
  </si>
  <si>
    <t>Total persons exiting to positive housing destinations</t>
  </si>
  <si>
    <t>Total persons whose destinations excluded them from the calculation</t>
  </si>
  <si>
    <t>Percentage</t>
  </si>
  <si>
    <t>Project Type</t>
  </si>
  <si>
    <t>Renewal Amount</t>
  </si>
  <si>
    <t>Uses HMIS?</t>
  </si>
  <si>
    <t>Totals</t>
  </si>
  <si>
    <t>CVI College Avenue PSH</t>
  </si>
  <si>
    <t>PSH</t>
  </si>
  <si>
    <t>Yes</t>
  </si>
  <si>
    <t>A Place of My Own</t>
  </si>
  <si>
    <t>RRH</t>
  </si>
  <si>
    <t>HALO New Beginings PSH</t>
  </si>
  <si>
    <t>SSO</t>
  </si>
  <si>
    <t>HMIS</t>
  </si>
  <si>
    <t>Safe Haven RRH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</si>
</sst>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%"/>
  </numFmts>
  <fonts count="20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u/>
      <sz val="14"/>
      <color indexed="30"/>
      <name val="Arial"/>
      <family val="2"/>
    </font>
    <font>
      <b/>
      <sz val="9"/>
      <color indexed="9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55"/>
      <name val="Arial"/>
      <family val="2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30"/>
        <bgColor indexed="9"/>
      </patternFill>
    </fill>
    <fill>
      <patternFill patternType="solid">
        <fgColor rgb="FFEDF3FE"/>
      </patternFill>
    </fill>
    <fill>
      <patternFill patternType="solid">
        <fgColor rgb="FFF1F1F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/>
      <top style="hair">
        <color rgb="FF333333"/>
      </top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1" fillId="2" borderId="3" xfId="0" applyFont="1" applyFill="1" applyBorder="1" applyAlignment="1">
      <alignment wrapText="1"/>
    </xf>
    <xf numFmtId="0" fontId="3" fillId="0" borderId="1" xfId="0" applyFont="1" applyBorder="1" applyProtection="1">
      <protection locked="0"/>
    </xf>
    <xf numFmtId="0" fontId="3" fillId="0" borderId="1" xfId="0" applyFont="1" applyBorder="1"/>
    <xf numFmtId="0" fontId="2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8" fillId="4" borderId="0" xfId="0" applyFont="1" applyFill="1" applyAlignment="1">
      <alignment vertical="center"/>
    </xf>
    <xf numFmtId="49" fontId="10" fillId="6" borderId="2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14" fontId="6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0" fillId="0" borderId="4" xfId="0" applyBorder="1"/>
    <xf numFmtId="0" fontId="0" fillId="0" borderId="6" xfId="0" applyBorder="1"/>
    <xf numFmtId="0" fontId="4" fillId="7" borderId="8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right" vertical="top" wrapText="1"/>
    </xf>
    <xf numFmtId="0" fontId="14" fillId="0" borderId="0" xfId="0" applyFont="1" applyAlignment="1">
      <alignment horizontal="left" vertical="top" wrapText="1"/>
    </xf>
    <xf numFmtId="3" fontId="14" fillId="3" borderId="10" xfId="0" applyNumberFormat="1" applyFont="1" applyFill="1" applyBorder="1" applyAlignment="1">
      <alignment horizontal="center" vertical="center" wrapText="1"/>
    </xf>
    <xf numFmtId="0" fontId="18" fillId="0" borderId="0" xfId="1"/>
    <xf numFmtId="0" fontId="19" fillId="0" borderId="0" xfId="0" applyFont="1"/>
    <xf numFmtId="0" fontId="5" fillId="4" borderId="2" xfId="0" applyFont="1" applyFill="1" applyBorder="1" applyAlignment="1">
      <alignment horizontal="right"/>
    </xf>
    <xf numFmtId="165" fontId="5" fillId="5" borderId="2" xfId="0" applyNumberFormat="1" applyFont="1" applyFill="1" applyBorder="1" applyAlignment="1">
      <alignment horizontal="right"/>
    </xf>
    <xf numFmtId="49" fontId="5" fillId="4" borderId="2" xfId="0" applyNumberFormat="1" applyFont="1" applyFill="1" applyBorder="1" applyAlignment="1">
      <alignment horizontal="left"/>
    </xf>
    <xf numFmtId="165" fontId="5" fillId="4" borderId="2" xfId="0" applyNumberFormat="1" applyFont="1" applyFill="1" applyBorder="1" applyAlignment="1">
      <alignment horizontal="right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4" fillId="0" borderId="9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top" wrapText="1"/>
    </xf>
    <xf numFmtId="0" fontId="4" fillId="7" borderId="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4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8">
    <dxf>
      <numFmt numFmtId="164" formatCode="&quot;$&quot;#,##0.00"/>
    </dxf>
    <dxf>
      <numFmt numFmtId="164" formatCode="&quot;$&quot;#,##0.00"/>
      <alignment horizontal="center" vertical="bottom" textRotation="0" wrapText="0" indent="0" justifyLastLine="0" shrinkToFit="0" readingOrder="0"/>
    </dxf>
    <dxf>
      <numFmt numFmtId="164" formatCode="&quot;$&quot;#,##0.00"/>
    </dxf>
    <dxf>
      <alignment horizontal="general" vertical="bottom" textRotation="0" wrapText="1" indent="0" justifyLastLine="0" shrinkToFit="0" readingOrder="0"/>
    </dxf>
    <dxf>
      <fill>
        <patternFill>
          <bgColor rgb="FFFFFF00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3</xdr:col>
      <xdr:colOff>0</xdr:colOff>
      <xdr:row>56</xdr:row>
      <xdr:rowOff>128301</xdr:rowOff>
    </xdr:to>
    <xdr:pic>
      <xdr:nvPicPr>
        <xdr:cNvPr id="3" name="Picture 2" descr="Pictur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6440" y="12595860"/>
          <a:ext cx="1219200" cy="31118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Projects" displayName="tblProjects" comment="A list of projects, project types, and their renewal amounts." ref="A1:D6" totalsRowShown="0" headerRowDxfId="3">
  <autoFilter ref="A1:D6" xr:uid="{00000000-0009-0000-0100-000001000000}"/>
  <tableColumns count="4">
    <tableColumn id="1" xr3:uid="{00000000-0010-0000-0000-000001000000}" name="Project"/>
    <tableColumn id="2" xr3:uid="{00000000-0010-0000-0000-000002000000}" name="Project Type"/>
    <tableColumn id="3" xr3:uid="{00000000-0010-0000-0000-000003000000}" name="Renewal Amount" dataDxfId="2"/>
    <tableColumn id="5" xr3:uid="{00000000-0010-0000-0000-000005000000}" name="Uses HMIS?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ProjectTotals" displayName="tblProjectTotals" ref="F1:G5" totalsRowShown="0">
  <autoFilter ref="F1:G5" xr:uid="{00000000-0009-0000-0100-000002000000}"/>
  <tableColumns count="2">
    <tableColumn id="1" xr3:uid="{00000000-0010-0000-0100-000001000000}" name="Project Type"/>
    <tableColumn id="2" xr3:uid="{00000000-0010-0000-0100-000002000000}" name="Totals" dataDxfId="0">
      <calculatedColumnFormula>SUMIF(tblProjects[Project Type],tblProjectTotals[[#This Row],[Project Type]],tblProjects[Renewal Amount])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cawisconsin.helpscoutdocs.com/article/773-coc-apr" TargetMode="External"/><Relationship Id="rId1" Type="http://schemas.openxmlformats.org/officeDocument/2006/relationships/hyperlink" Target="https://icawisconsin.helpscoutdocs.com/article/1588-program-recidivisim-report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9"/>
  <sheetViews>
    <sheetView topLeftCell="A52" zoomScale="120" zoomScaleNormal="120" workbookViewId="0">
      <selection activeCell="A39" sqref="A39"/>
    </sheetView>
  </sheetViews>
  <sheetFormatPr defaultRowHeight="14.45"/>
  <cols>
    <col min="1" max="1" width="36.28515625" customWidth="1"/>
    <col min="2" max="2" width="25" customWidth="1"/>
    <col min="3" max="3" width="12.28515625" customWidth="1"/>
    <col min="4" max="4" width="3.140625" bestFit="1" customWidth="1"/>
    <col min="5" max="5" width="10.5703125" bestFit="1" customWidth="1"/>
  </cols>
  <sheetData>
    <row r="1" spans="1:3" ht="18">
      <c r="A1" s="21" t="s">
        <v>0</v>
      </c>
      <c r="B1" s="22" t="s">
        <v>1</v>
      </c>
      <c r="C1" s="21">
        <v>2021</v>
      </c>
    </row>
    <row r="2" spans="1:3" ht="43.15">
      <c r="A2" s="13" t="s">
        <v>2</v>
      </c>
      <c r="B2" s="32" t="s">
        <v>3</v>
      </c>
    </row>
    <row r="3" spans="1:3">
      <c r="A3" s="1"/>
      <c r="B3" s="14" t="s">
        <v>4</v>
      </c>
      <c r="C3" s="15"/>
    </row>
    <row r="4" spans="1:3">
      <c r="B4" s="33" t="s">
        <v>5</v>
      </c>
      <c r="C4" s="15"/>
    </row>
    <row r="5" spans="1:3">
      <c r="B5" s="14" t="s">
        <v>6</v>
      </c>
      <c r="C5" s="15"/>
    </row>
    <row r="6" spans="1:3">
      <c r="B6" s="15" t="s">
        <v>7</v>
      </c>
      <c r="C6" s="14" t="s">
        <v>8</v>
      </c>
    </row>
    <row r="7" spans="1:3">
      <c r="B7" s="15" t="s">
        <v>9</v>
      </c>
      <c r="C7" s="14" t="s">
        <v>10</v>
      </c>
    </row>
    <row r="8" spans="1:3">
      <c r="B8" s="15" t="s">
        <v>11</v>
      </c>
      <c r="C8" s="14" t="s">
        <v>12</v>
      </c>
    </row>
    <row r="9" spans="1:3">
      <c r="B9" s="15" t="s">
        <v>13</v>
      </c>
      <c r="C9" s="14" t="s">
        <v>14</v>
      </c>
    </row>
    <row r="10" spans="1:3">
      <c r="B10" s="15" t="s">
        <v>15</v>
      </c>
      <c r="C10" s="14" t="s">
        <v>16</v>
      </c>
    </row>
    <row r="11" spans="1:3">
      <c r="B11" s="15" t="s">
        <v>17</v>
      </c>
      <c r="C11" s="14" t="s">
        <v>18</v>
      </c>
    </row>
    <row r="12" spans="1:3">
      <c r="B12" s="15" t="s">
        <v>19</v>
      </c>
      <c r="C12" s="19">
        <f>DATEVALUE("5/1/"&amp;$C$1-2)</f>
        <v>43586</v>
      </c>
    </row>
    <row r="13" spans="1:3">
      <c r="B13" s="15" t="s">
        <v>20</v>
      </c>
      <c r="C13" s="19">
        <f>DATEVALUE("4/30/"&amp;$C$1)</f>
        <v>44316</v>
      </c>
    </row>
    <row r="14" spans="1:3">
      <c r="B14" s="15" t="s">
        <v>21</v>
      </c>
      <c r="C14" s="14" t="s">
        <v>22</v>
      </c>
    </row>
    <row r="15" spans="1:3">
      <c r="B15" s="14" t="s">
        <v>23</v>
      </c>
      <c r="C15" s="14"/>
    </row>
    <row r="16" spans="1:3" ht="28.9">
      <c r="A16" s="13" t="s">
        <v>24</v>
      </c>
      <c r="B16" s="32"/>
    </row>
    <row r="17" spans="1:3">
      <c r="B17" s="14" t="s">
        <v>4</v>
      </c>
      <c r="C17" s="15"/>
    </row>
    <row r="18" spans="1:3">
      <c r="B18" s="15" t="s">
        <v>25</v>
      </c>
      <c r="C18" s="15"/>
    </row>
    <row r="19" spans="1:3">
      <c r="B19" s="14" t="s">
        <v>6</v>
      </c>
      <c r="C19" s="15"/>
    </row>
    <row r="20" spans="1:3">
      <c r="B20" s="15" t="s">
        <v>19</v>
      </c>
      <c r="C20" s="19">
        <f>DATEVALUE("5/1/"&amp;$C$1-1)</f>
        <v>43952</v>
      </c>
    </row>
    <row r="21" spans="1:3">
      <c r="B21" s="15" t="s">
        <v>26</v>
      </c>
      <c r="C21" s="19">
        <f>DATEVALUE("5/1/"&amp;$C$1)</f>
        <v>44317</v>
      </c>
    </row>
    <row r="22" spans="1:3">
      <c r="B22" s="15" t="s">
        <v>27</v>
      </c>
      <c r="C22" s="14" t="s">
        <v>28</v>
      </c>
    </row>
    <row r="23" spans="1:3">
      <c r="B23" s="15"/>
      <c r="C23" s="14" t="s">
        <v>29</v>
      </c>
    </row>
    <row r="24" spans="1:3">
      <c r="B24" s="15" t="s">
        <v>30</v>
      </c>
      <c r="C24" s="14" t="s">
        <v>31</v>
      </c>
    </row>
    <row r="25" spans="1:3" ht="28.9">
      <c r="A25" s="13" t="s">
        <v>32</v>
      </c>
      <c r="B25" s="32" t="s">
        <v>33</v>
      </c>
    </row>
    <row r="26" spans="1:3">
      <c r="B26" s="14" t="s">
        <v>4</v>
      </c>
      <c r="C26" s="15"/>
    </row>
    <row r="27" spans="1:3">
      <c r="B27" s="33" t="s">
        <v>34</v>
      </c>
      <c r="C27" s="15"/>
    </row>
    <row r="28" spans="1:3">
      <c r="B28" s="14" t="s">
        <v>6</v>
      </c>
      <c r="C28" s="15"/>
    </row>
    <row r="29" spans="1:3">
      <c r="B29" s="15" t="s">
        <v>35</v>
      </c>
      <c r="C29" s="14" t="s">
        <v>36</v>
      </c>
    </row>
    <row r="30" spans="1:3">
      <c r="B30" s="15" t="s">
        <v>37</v>
      </c>
      <c r="C30" s="14" t="s">
        <v>8</v>
      </c>
    </row>
    <row r="31" spans="1:3">
      <c r="B31" s="15" t="s">
        <v>38</v>
      </c>
      <c r="C31" s="14" t="s">
        <v>39</v>
      </c>
    </row>
    <row r="32" spans="1:3">
      <c r="B32" s="15" t="s">
        <v>15</v>
      </c>
      <c r="C32" s="14" t="s">
        <v>16</v>
      </c>
    </row>
    <row r="33" spans="1:5">
      <c r="B33" s="15" t="s">
        <v>40</v>
      </c>
      <c r="C33" s="14" t="s">
        <v>31</v>
      </c>
    </row>
    <row r="34" spans="1:5">
      <c r="B34" s="15" t="s">
        <v>41</v>
      </c>
      <c r="C34" s="14" t="s">
        <v>42</v>
      </c>
    </row>
    <row r="35" spans="1:5">
      <c r="B35" s="15" t="s">
        <v>43</v>
      </c>
      <c r="C35" s="14" t="s">
        <v>44</v>
      </c>
    </row>
    <row r="36" spans="1:5">
      <c r="B36" s="15" t="s">
        <v>45</v>
      </c>
      <c r="C36" s="19">
        <f>DATEVALUE("5/1/"&amp;$C$1-1)</f>
        <v>43952</v>
      </c>
      <c r="D36" s="18" t="s">
        <v>46</v>
      </c>
      <c r="E36" s="19">
        <f>DATEVALUE("4/30/"&amp;$C$1)</f>
        <v>44316</v>
      </c>
    </row>
    <row r="37" spans="1:5">
      <c r="B37" s="14" t="s">
        <v>21</v>
      </c>
      <c r="C37" s="14" t="s">
        <v>47</v>
      </c>
    </row>
    <row r="38" spans="1:5">
      <c r="B38" s="14" t="s">
        <v>23</v>
      </c>
      <c r="C38" s="15"/>
    </row>
    <row r="39" spans="1:5" ht="28.9">
      <c r="A39" s="13" t="s">
        <v>48</v>
      </c>
    </row>
    <row r="40" spans="1:5">
      <c r="B40" s="15" t="s">
        <v>49</v>
      </c>
    </row>
    <row r="41" spans="1:5">
      <c r="B41" s="15" t="s">
        <v>50</v>
      </c>
    </row>
    <row r="42" spans="1:5">
      <c r="B42" s="15" t="s">
        <v>51</v>
      </c>
    </row>
    <row r="43" spans="1:5">
      <c r="B43" s="15" t="s">
        <v>52</v>
      </c>
    </row>
    <row r="44" spans="1:5">
      <c r="B44" s="15"/>
    </row>
    <row r="45" spans="1:5" ht="28.9">
      <c r="A45" s="13" t="s">
        <v>53</v>
      </c>
      <c r="B45" s="15"/>
    </row>
    <row r="46" spans="1:5">
      <c r="B46" s="15" t="s">
        <v>54</v>
      </c>
    </row>
    <row r="47" spans="1:5">
      <c r="B47" s="15" t="s">
        <v>51</v>
      </c>
    </row>
    <row r="48" spans="1:5">
      <c r="B48" s="15" t="s">
        <v>55</v>
      </c>
    </row>
    <row r="49" spans="1:2" ht="28.9">
      <c r="A49" s="13" t="s">
        <v>56</v>
      </c>
      <c r="B49" s="15"/>
    </row>
    <row r="50" spans="1:2">
      <c r="B50" s="15" t="s">
        <v>57</v>
      </c>
    </row>
    <row r="51" spans="1:2">
      <c r="B51" s="15" t="s">
        <v>58</v>
      </c>
    </row>
    <row r="52" spans="1:2" ht="57.6">
      <c r="A52" s="13" t="s">
        <v>59</v>
      </c>
    </row>
    <row r="53" spans="1:2">
      <c r="B53" s="14" t="s">
        <v>60</v>
      </c>
    </row>
    <row r="54" spans="1:2">
      <c r="B54" s="15" t="s">
        <v>61</v>
      </c>
    </row>
    <row r="55" spans="1:2">
      <c r="B55" s="15" t="s">
        <v>62</v>
      </c>
    </row>
    <row r="56" spans="1:2">
      <c r="B56" s="15" t="s">
        <v>63</v>
      </c>
    </row>
    <row r="57" spans="1:2">
      <c r="B57" s="15" t="s">
        <v>64</v>
      </c>
    </row>
    <row r="58" spans="1:2">
      <c r="B58" s="15" t="s">
        <v>65</v>
      </c>
    </row>
    <row r="59" spans="1:2">
      <c r="B59" s="15" t="s">
        <v>66</v>
      </c>
    </row>
    <row r="60" spans="1:2">
      <c r="B60" s="15" t="s">
        <v>67</v>
      </c>
    </row>
    <row r="61" spans="1:2">
      <c r="B61" s="15" t="s">
        <v>68</v>
      </c>
    </row>
    <row r="62" spans="1:2">
      <c r="B62" s="15" t="s">
        <v>69</v>
      </c>
    </row>
    <row r="63" spans="1:2">
      <c r="B63" s="15" t="s">
        <v>70</v>
      </c>
    </row>
    <row r="64" spans="1:2">
      <c r="B64" s="15" t="s">
        <v>71</v>
      </c>
    </row>
    <row r="65" spans="1:2">
      <c r="B65" s="15"/>
    </row>
    <row r="66" spans="1:2" ht="28.9">
      <c r="A66" s="13" t="s">
        <v>72</v>
      </c>
    </row>
    <row r="67" spans="1:2">
      <c r="B67" s="15" t="s">
        <v>73</v>
      </c>
    </row>
    <row r="69" spans="1:2" ht="28.9">
      <c r="A69" s="13" t="s">
        <v>74</v>
      </c>
      <c r="B69" t="s">
        <v>75</v>
      </c>
    </row>
  </sheetData>
  <sheetProtection algorithmName="SHA-512" hashValue="NwdRkoCwnrNArNXDLieNrQLNVNnz787ELrT+VKkIC1ZeC3OuD6uTVaOqEt2KBbTjJltDRRROVze7WhqwGFq1Sg==" saltValue="4jcStBI6wq2i7b7ZkK/G4g==" spinCount="100000" sheet="1" objects="1" scenarios="1"/>
  <hyperlinks>
    <hyperlink ref="B2" r:id="rId1" xr:uid="{00000000-0004-0000-0000-000000000000}"/>
    <hyperlink ref="B25" r:id="rId2" xr:uid="{00000000-0004-0000-0000-000001000000}"/>
  </hyperlinks>
  <pageMargins left="0.7" right="0.7" top="0.75" bottom="0.75" header="0.3" footer="0.3"/>
  <pageSetup orientation="portrait" horizontalDpi="300" verticalDpi="30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"/>
  <sheetViews>
    <sheetView workbookViewId="0"/>
  </sheetViews>
  <sheetFormatPr defaultRowHeight="14.45"/>
  <sheetData>
    <row r="1" spans="1:6">
      <c r="B1" t="s">
        <v>180</v>
      </c>
      <c r="C1" t="s">
        <v>181</v>
      </c>
      <c r="D1" t="s">
        <v>182</v>
      </c>
      <c r="E1" t="s">
        <v>183</v>
      </c>
      <c r="F1" t="s">
        <v>184</v>
      </c>
    </row>
    <row r="2" spans="1:6">
      <c r="A2" t="s">
        <v>189</v>
      </c>
      <c r="B2" s="8" t="s">
        <v>137</v>
      </c>
      <c r="C2" s="8" t="s">
        <v>137</v>
      </c>
      <c r="D2" s="8" t="s">
        <v>137</v>
      </c>
      <c r="E2" s="8" t="s">
        <v>137</v>
      </c>
      <c r="F2" s="8" t="s">
        <v>137</v>
      </c>
    </row>
    <row r="3" spans="1:6">
      <c r="A3" t="s">
        <v>190</v>
      </c>
      <c r="B3" s="8" t="s">
        <v>137</v>
      </c>
      <c r="C3" s="8" t="s">
        <v>137</v>
      </c>
      <c r="D3" s="8" t="s">
        <v>137</v>
      </c>
      <c r="E3" s="8" t="s">
        <v>137</v>
      </c>
      <c r="F3" s="8" t="s">
        <v>137</v>
      </c>
    </row>
    <row r="4" spans="1:6">
      <c r="A4" t="s">
        <v>191</v>
      </c>
      <c r="B4" s="5">
        <v>0</v>
      </c>
      <c r="C4" s="8" t="s">
        <v>137</v>
      </c>
      <c r="D4" s="8" t="s">
        <v>137</v>
      </c>
      <c r="E4" s="8" t="s">
        <v>137</v>
      </c>
      <c r="F4" s="8" t="s">
        <v>137</v>
      </c>
    </row>
    <row r="5" spans="1:6">
      <c r="A5" t="s">
        <v>192</v>
      </c>
      <c r="B5" s="5">
        <v>0</v>
      </c>
      <c r="C5" s="8" t="s">
        <v>137</v>
      </c>
      <c r="D5" s="8" t="s">
        <v>137</v>
      </c>
      <c r="E5" s="8" t="s">
        <v>137</v>
      </c>
      <c r="F5" s="8" t="s">
        <v>137</v>
      </c>
    </row>
    <row r="6" spans="1:6">
      <c r="A6" t="s">
        <v>193</v>
      </c>
      <c r="B6" s="8" t="s">
        <v>137</v>
      </c>
      <c r="C6" s="8" t="s">
        <v>137</v>
      </c>
      <c r="D6" s="8" t="s">
        <v>137</v>
      </c>
      <c r="E6" s="8" t="s">
        <v>137</v>
      </c>
      <c r="F6" s="8" t="s">
        <v>137</v>
      </c>
    </row>
    <row r="7" spans="1:6">
      <c r="A7" t="s">
        <v>194</v>
      </c>
      <c r="B7" s="8" t="s">
        <v>137</v>
      </c>
      <c r="C7" s="8" t="s">
        <v>137</v>
      </c>
      <c r="D7" s="8" t="s">
        <v>137</v>
      </c>
      <c r="E7" s="8" t="s">
        <v>137</v>
      </c>
      <c r="F7" s="8" t="s">
        <v>137</v>
      </c>
    </row>
    <row r="8" spans="1:6">
      <c r="A8" t="s">
        <v>195</v>
      </c>
      <c r="B8" s="8" t="s">
        <v>137</v>
      </c>
      <c r="C8" s="8" t="s">
        <v>137</v>
      </c>
      <c r="D8" s="8" t="s">
        <v>137</v>
      </c>
      <c r="E8" s="8" t="s">
        <v>137</v>
      </c>
      <c r="F8" s="8" t="s">
        <v>137</v>
      </c>
    </row>
    <row r="9" spans="1:6">
      <c r="A9" t="s">
        <v>196</v>
      </c>
      <c r="B9" s="5">
        <v>0</v>
      </c>
      <c r="C9" s="8" t="s">
        <v>137</v>
      </c>
      <c r="D9" s="8" t="s">
        <v>137</v>
      </c>
      <c r="E9" s="8" t="s">
        <v>137</v>
      </c>
      <c r="F9" s="8" t="s">
        <v>137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2"/>
  <sheetViews>
    <sheetView workbookViewId="0"/>
  </sheetViews>
  <sheetFormatPr defaultRowHeight="14.45"/>
  <sheetData>
    <row r="1" spans="1:6">
      <c r="B1" t="s">
        <v>180</v>
      </c>
      <c r="C1" t="s">
        <v>181</v>
      </c>
      <c r="D1" t="s">
        <v>182</v>
      </c>
      <c r="E1" t="s">
        <v>183</v>
      </c>
      <c r="F1" t="s">
        <v>184</v>
      </c>
    </row>
    <row r="2" spans="1:6">
      <c r="A2" t="s">
        <v>197</v>
      </c>
    </row>
    <row r="3" spans="1:6">
      <c r="A3" t="s">
        <v>198</v>
      </c>
      <c r="B3" s="8" t="s">
        <v>137</v>
      </c>
      <c r="C3" s="8" t="s">
        <v>137</v>
      </c>
      <c r="D3" s="8" t="s">
        <v>137</v>
      </c>
      <c r="E3" s="8" t="s">
        <v>137</v>
      </c>
      <c r="F3" s="8" t="s">
        <v>137</v>
      </c>
    </row>
    <row r="4" spans="1:6">
      <c r="A4" t="s">
        <v>199</v>
      </c>
      <c r="B4" s="8" t="s">
        <v>137</v>
      </c>
      <c r="C4" s="8" t="s">
        <v>137</v>
      </c>
      <c r="D4" s="8" t="s">
        <v>137</v>
      </c>
      <c r="E4" s="8" t="s">
        <v>137</v>
      </c>
      <c r="F4" s="8" t="s">
        <v>137</v>
      </c>
    </row>
    <row r="5" spans="1:6">
      <c r="A5" t="s">
        <v>200</v>
      </c>
      <c r="B5" s="5">
        <v>0</v>
      </c>
      <c r="C5" s="8" t="s">
        <v>137</v>
      </c>
      <c r="D5" s="8" t="s">
        <v>137</v>
      </c>
      <c r="E5" s="8" t="s">
        <v>137</v>
      </c>
      <c r="F5" s="8" t="s">
        <v>137</v>
      </c>
    </row>
    <row r="6" spans="1:6">
      <c r="A6" t="s">
        <v>201</v>
      </c>
      <c r="B6" s="8" t="s">
        <v>137</v>
      </c>
      <c r="C6" s="8" t="s">
        <v>137</v>
      </c>
      <c r="D6" s="8" t="s">
        <v>137</v>
      </c>
      <c r="E6" s="8" t="s">
        <v>137</v>
      </c>
      <c r="F6" s="8" t="s">
        <v>137</v>
      </c>
    </row>
    <row r="7" spans="1:6">
      <c r="A7" t="s">
        <v>202</v>
      </c>
      <c r="B7" s="8" t="s">
        <v>137</v>
      </c>
      <c r="C7" s="8" t="s">
        <v>137</v>
      </c>
      <c r="D7" s="8" t="s">
        <v>137</v>
      </c>
      <c r="E7" s="8" t="s">
        <v>137</v>
      </c>
      <c r="F7" s="8" t="s">
        <v>137</v>
      </c>
    </row>
    <row r="8" spans="1:6">
      <c r="A8" t="s">
        <v>203</v>
      </c>
      <c r="B8" s="8" t="s">
        <v>137</v>
      </c>
      <c r="C8" s="8" t="s">
        <v>137</v>
      </c>
      <c r="D8" s="8" t="s">
        <v>137</v>
      </c>
      <c r="E8" s="8" t="s">
        <v>137</v>
      </c>
      <c r="F8" s="8" t="s">
        <v>137</v>
      </c>
    </row>
    <row r="9" spans="1:6">
      <c r="A9" t="s">
        <v>204</v>
      </c>
      <c r="B9" s="8"/>
      <c r="C9" s="8"/>
      <c r="D9" s="8"/>
      <c r="E9" s="8"/>
      <c r="F9" s="8"/>
    </row>
    <row r="10" spans="1:6">
      <c r="A10" t="s">
        <v>205</v>
      </c>
      <c r="B10" s="8" t="s">
        <v>137</v>
      </c>
      <c r="C10" s="8" t="s">
        <v>137</v>
      </c>
      <c r="D10" s="8" t="s">
        <v>137</v>
      </c>
      <c r="E10" s="8" t="s">
        <v>137</v>
      </c>
      <c r="F10" s="8" t="s">
        <v>137</v>
      </c>
    </row>
    <row r="11" spans="1:6">
      <c r="A11" t="s">
        <v>206</v>
      </c>
      <c r="B11" s="8" t="s">
        <v>137</v>
      </c>
      <c r="C11" s="8" t="s">
        <v>137</v>
      </c>
      <c r="D11" s="8" t="s">
        <v>137</v>
      </c>
      <c r="E11" s="8" t="s">
        <v>137</v>
      </c>
      <c r="F11" s="8" t="s">
        <v>137</v>
      </c>
    </row>
    <row r="12" spans="1:6">
      <c r="A12" t="s">
        <v>207</v>
      </c>
      <c r="B12" s="8" t="s">
        <v>137</v>
      </c>
      <c r="C12" s="8" t="s">
        <v>137</v>
      </c>
      <c r="D12" s="8" t="s">
        <v>137</v>
      </c>
      <c r="E12" s="8" t="s">
        <v>137</v>
      </c>
      <c r="F12" s="8" t="s">
        <v>137</v>
      </c>
    </row>
    <row r="13" spans="1:6">
      <c r="A13" t="s">
        <v>208</v>
      </c>
      <c r="B13" s="8" t="s">
        <v>137</v>
      </c>
      <c r="C13" s="8" t="s">
        <v>137</v>
      </c>
      <c r="D13" s="8" t="s">
        <v>137</v>
      </c>
      <c r="E13" s="8" t="s">
        <v>137</v>
      </c>
      <c r="F13" s="8" t="s">
        <v>137</v>
      </c>
    </row>
    <row r="14" spans="1:6">
      <c r="A14" t="s">
        <v>209</v>
      </c>
      <c r="B14" s="8" t="s">
        <v>137</v>
      </c>
      <c r="C14" s="8" t="s">
        <v>137</v>
      </c>
      <c r="D14" s="8" t="s">
        <v>137</v>
      </c>
      <c r="E14" s="8" t="s">
        <v>137</v>
      </c>
      <c r="F14" s="8" t="s">
        <v>137</v>
      </c>
    </row>
    <row r="15" spans="1:6">
      <c r="A15" t="s">
        <v>210</v>
      </c>
      <c r="B15" s="8" t="s">
        <v>137</v>
      </c>
      <c r="C15" s="8" t="s">
        <v>137</v>
      </c>
      <c r="D15" s="8" t="s">
        <v>137</v>
      </c>
      <c r="E15" s="8" t="s">
        <v>137</v>
      </c>
      <c r="F15" s="8" t="s">
        <v>137</v>
      </c>
    </row>
    <row r="16" spans="1:6">
      <c r="A16" t="s">
        <v>211</v>
      </c>
      <c r="B16" s="8" t="s">
        <v>137</v>
      </c>
      <c r="C16" s="8" t="s">
        <v>137</v>
      </c>
      <c r="D16" s="8" t="s">
        <v>137</v>
      </c>
      <c r="E16" s="8" t="s">
        <v>137</v>
      </c>
      <c r="F16" s="8" t="s">
        <v>137</v>
      </c>
    </row>
    <row r="17" spans="1:6">
      <c r="A17" t="s">
        <v>203</v>
      </c>
      <c r="B17" s="8" t="s">
        <v>137</v>
      </c>
      <c r="C17" s="8" t="s">
        <v>137</v>
      </c>
      <c r="D17" s="8" t="s">
        <v>137</v>
      </c>
      <c r="E17" s="8" t="s">
        <v>137</v>
      </c>
      <c r="F17" s="8" t="s">
        <v>137</v>
      </c>
    </row>
    <row r="18" spans="1:6">
      <c r="A18" t="s">
        <v>212</v>
      </c>
      <c r="B18" s="8"/>
      <c r="C18" s="8"/>
      <c r="D18" s="8"/>
      <c r="E18" s="8"/>
      <c r="F18" s="8"/>
    </row>
    <row r="19" spans="1:6">
      <c r="A19" t="s">
        <v>213</v>
      </c>
      <c r="B19" s="8" t="s">
        <v>137</v>
      </c>
      <c r="C19" s="8" t="s">
        <v>137</v>
      </c>
      <c r="D19" s="8" t="s">
        <v>137</v>
      </c>
      <c r="E19" s="8" t="s">
        <v>137</v>
      </c>
      <c r="F19" s="8" t="s">
        <v>137</v>
      </c>
    </row>
    <row r="20" spans="1:6">
      <c r="A20" t="s">
        <v>214</v>
      </c>
      <c r="B20" s="8" t="s">
        <v>137</v>
      </c>
      <c r="C20" s="8" t="s">
        <v>137</v>
      </c>
      <c r="D20" s="8" t="s">
        <v>137</v>
      </c>
      <c r="E20" s="8" t="s">
        <v>137</v>
      </c>
      <c r="F20" s="8" t="s">
        <v>137</v>
      </c>
    </row>
    <row r="21" spans="1:6">
      <c r="A21" t="s">
        <v>215</v>
      </c>
      <c r="B21" s="8" t="s">
        <v>137</v>
      </c>
      <c r="C21" s="8" t="s">
        <v>137</v>
      </c>
      <c r="D21" s="8" t="s">
        <v>137</v>
      </c>
      <c r="E21" s="8" t="s">
        <v>137</v>
      </c>
      <c r="F21" s="8" t="s">
        <v>137</v>
      </c>
    </row>
    <row r="22" spans="1:6">
      <c r="A22" t="s">
        <v>216</v>
      </c>
      <c r="B22" s="8" t="s">
        <v>137</v>
      </c>
      <c r="C22" s="8" t="s">
        <v>137</v>
      </c>
      <c r="D22" s="8" t="s">
        <v>137</v>
      </c>
      <c r="E22" s="8" t="s">
        <v>137</v>
      </c>
      <c r="F22" s="8" t="s">
        <v>137</v>
      </c>
    </row>
    <row r="23" spans="1:6">
      <c r="A23" t="s">
        <v>217</v>
      </c>
      <c r="B23" s="8" t="s">
        <v>137</v>
      </c>
      <c r="C23" s="8" t="s">
        <v>137</v>
      </c>
      <c r="D23" s="8" t="s">
        <v>137</v>
      </c>
      <c r="E23" s="8" t="s">
        <v>137</v>
      </c>
      <c r="F23" s="8" t="s">
        <v>137</v>
      </c>
    </row>
    <row r="24" spans="1:6">
      <c r="A24" t="s">
        <v>218</v>
      </c>
      <c r="B24" s="8" t="s">
        <v>137</v>
      </c>
      <c r="C24" s="8" t="s">
        <v>137</v>
      </c>
      <c r="D24" s="8" t="s">
        <v>137</v>
      </c>
      <c r="E24" s="8" t="s">
        <v>137</v>
      </c>
      <c r="F24" s="8" t="s">
        <v>137</v>
      </c>
    </row>
    <row r="25" spans="1:6">
      <c r="A25" t="s">
        <v>219</v>
      </c>
      <c r="B25" s="8" t="s">
        <v>137</v>
      </c>
      <c r="C25" s="8" t="s">
        <v>137</v>
      </c>
      <c r="D25" s="8" t="s">
        <v>137</v>
      </c>
      <c r="E25" s="8" t="s">
        <v>137</v>
      </c>
      <c r="F25" s="8" t="s">
        <v>137</v>
      </c>
    </row>
    <row r="26" spans="1:6">
      <c r="A26" t="s">
        <v>220</v>
      </c>
      <c r="B26" s="8" t="s">
        <v>137</v>
      </c>
      <c r="C26" s="8" t="s">
        <v>137</v>
      </c>
      <c r="D26" s="8" t="s">
        <v>137</v>
      </c>
      <c r="E26" s="8" t="s">
        <v>137</v>
      </c>
      <c r="F26" s="8" t="s">
        <v>137</v>
      </c>
    </row>
    <row r="27" spans="1:6">
      <c r="A27" t="s">
        <v>221</v>
      </c>
      <c r="B27" s="8" t="s">
        <v>137</v>
      </c>
      <c r="C27" s="8" t="s">
        <v>137</v>
      </c>
      <c r="D27" s="8" t="s">
        <v>137</v>
      </c>
      <c r="E27" s="8" t="s">
        <v>137</v>
      </c>
      <c r="F27" s="8" t="s">
        <v>137</v>
      </c>
    </row>
    <row r="28" spans="1:6">
      <c r="A28" t="s">
        <v>222</v>
      </c>
      <c r="B28" s="8" t="s">
        <v>137</v>
      </c>
      <c r="C28" s="8" t="s">
        <v>137</v>
      </c>
      <c r="D28" s="8" t="s">
        <v>137</v>
      </c>
      <c r="E28" s="8" t="s">
        <v>137</v>
      </c>
      <c r="F28" s="8" t="s">
        <v>137</v>
      </c>
    </row>
    <row r="29" spans="1:6">
      <c r="A29" t="s">
        <v>194</v>
      </c>
      <c r="B29" s="8" t="s">
        <v>137</v>
      </c>
      <c r="C29" s="8" t="s">
        <v>137</v>
      </c>
      <c r="D29" s="8" t="s">
        <v>137</v>
      </c>
      <c r="E29" s="8" t="s">
        <v>137</v>
      </c>
      <c r="F29" s="8" t="s">
        <v>137</v>
      </c>
    </row>
    <row r="30" spans="1:6">
      <c r="A30" t="s">
        <v>195</v>
      </c>
      <c r="B30" s="8" t="s">
        <v>137</v>
      </c>
      <c r="C30" s="8" t="s">
        <v>137</v>
      </c>
      <c r="D30" s="8" t="s">
        <v>137</v>
      </c>
      <c r="E30" s="8" t="s">
        <v>137</v>
      </c>
      <c r="F30" s="8" t="s">
        <v>137</v>
      </c>
    </row>
    <row r="31" spans="1:6">
      <c r="A31" t="s">
        <v>203</v>
      </c>
      <c r="B31" s="8" t="s">
        <v>137</v>
      </c>
      <c r="C31" s="8" t="s">
        <v>137</v>
      </c>
      <c r="D31" s="8" t="s">
        <v>137</v>
      </c>
      <c r="E31" s="8" t="s">
        <v>137</v>
      </c>
      <c r="F31" s="8" t="s">
        <v>137</v>
      </c>
    </row>
    <row r="32" spans="1:6">
      <c r="A32" t="s">
        <v>196</v>
      </c>
      <c r="B32" s="5">
        <v>0</v>
      </c>
      <c r="C32" s="8" t="s">
        <v>137</v>
      </c>
      <c r="D32" s="8" t="s">
        <v>137</v>
      </c>
      <c r="E32" s="8" t="s">
        <v>137</v>
      </c>
      <c r="F32" s="8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4"/>
  <sheetViews>
    <sheetView workbookViewId="0">
      <selection activeCell="J19" sqref="J19"/>
    </sheetView>
  </sheetViews>
  <sheetFormatPr defaultRowHeight="14.45"/>
  <sheetData>
    <row r="1" spans="1:4">
      <c r="B1" t="s">
        <v>223</v>
      </c>
      <c r="C1" t="s">
        <v>224</v>
      </c>
      <c r="D1" t="s">
        <v>225</v>
      </c>
    </row>
    <row r="2" spans="1:4">
      <c r="A2" t="s">
        <v>226</v>
      </c>
      <c r="B2" s="9">
        <v>0</v>
      </c>
      <c r="C2" s="8" t="s">
        <v>137</v>
      </c>
      <c r="D2" s="8" t="s">
        <v>137</v>
      </c>
    </row>
    <row r="3" spans="1:4">
      <c r="A3" t="s">
        <v>227</v>
      </c>
      <c r="B3" s="8" t="s">
        <v>137</v>
      </c>
      <c r="C3" s="8" t="s">
        <v>137</v>
      </c>
      <c r="D3" s="8" t="s">
        <v>137</v>
      </c>
    </row>
    <row r="4" spans="1:4">
      <c r="A4" t="s">
        <v>228</v>
      </c>
      <c r="B4" s="8" t="s">
        <v>137</v>
      </c>
      <c r="C4" s="8" t="s">
        <v>137</v>
      </c>
      <c r="D4" s="8" t="s">
        <v>137</v>
      </c>
    </row>
    <row r="5" spans="1:4">
      <c r="A5" t="s">
        <v>229</v>
      </c>
      <c r="B5" s="8" t="s">
        <v>137</v>
      </c>
      <c r="C5" s="8" t="s">
        <v>137</v>
      </c>
      <c r="D5" s="8" t="s">
        <v>137</v>
      </c>
    </row>
    <row r="6" spans="1:4">
      <c r="A6" t="s">
        <v>230</v>
      </c>
      <c r="B6" s="8" t="s">
        <v>137</v>
      </c>
      <c r="C6" s="8" t="s">
        <v>137</v>
      </c>
      <c r="D6" s="8" t="s">
        <v>137</v>
      </c>
    </row>
    <row r="7" spans="1:4">
      <c r="A7" t="s">
        <v>231</v>
      </c>
      <c r="B7" s="8" t="s">
        <v>137</v>
      </c>
      <c r="C7" s="8" t="s">
        <v>137</v>
      </c>
      <c r="D7" s="8" t="s">
        <v>137</v>
      </c>
    </row>
    <row r="8" spans="1:4">
      <c r="A8" t="s">
        <v>232</v>
      </c>
      <c r="B8" s="8" t="s">
        <v>137</v>
      </c>
      <c r="C8" s="8" t="s">
        <v>137</v>
      </c>
      <c r="D8" s="8" t="s">
        <v>137</v>
      </c>
    </row>
    <row r="9" spans="1:4">
      <c r="A9" t="s">
        <v>233</v>
      </c>
      <c r="B9" s="8" t="s">
        <v>137</v>
      </c>
      <c r="C9" s="8" t="s">
        <v>137</v>
      </c>
      <c r="D9" s="8" t="s">
        <v>137</v>
      </c>
    </row>
    <row r="10" spans="1:4">
      <c r="A10" t="s">
        <v>194</v>
      </c>
      <c r="B10" s="8" t="s">
        <v>137</v>
      </c>
      <c r="C10" s="8" t="s">
        <v>137</v>
      </c>
      <c r="D10" s="8" t="s">
        <v>137</v>
      </c>
    </row>
    <row r="11" spans="1:4">
      <c r="A11" t="s">
        <v>195</v>
      </c>
      <c r="B11" s="8" t="s">
        <v>137</v>
      </c>
      <c r="C11" s="8" t="s">
        <v>137</v>
      </c>
      <c r="D11" s="8" t="s">
        <v>137</v>
      </c>
    </row>
    <row r="12" spans="1:4">
      <c r="A12" t="s">
        <v>234</v>
      </c>
      <c r="B12" s="8" t="s">
        <v>137</v>
      </c>
      <c r="C12" s="8" t="s">
        <v>137</v>
      </c>
      <c r="D12" s="8" t="s">
        <v>137</v>
      </c>
    </row>
    <row r="13" spans="1:4">
      <c r="A13" t="s">
        <v>235</v>
      </c>
      <c r="B13" s="8" t="s">
        <v>137</v>
      </c>
      <c r="C13" s="8" t="s">
        <v>137</v>
      </c>
      <c r="D13" s="8" t="s">
        <v>137</v>
      </c>
    </row>
    <row r="14" spans="1:4">
      <c r="A14" t="s">
        <v>236</v>
      </c>
      <c r="B14" s="9">
        <v>0</v>
      </c>
      <c r="C14" s="8" t="s">
        <v>137</v>
      </c>
      <c r="D14" s="8" t="s">
        <v>137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7"/>
  <sheetViews>
    <sheetView workbookViewId="0">
      <selection activeCell="I2" sqref="I2"/>
    </sheetView>
  </sheetViews>
  <sheetFormatPr defaultRowHeight="14.45"/>
  <cols>
    <col min="1" max="1" width="9.28515625" customWidth="1"/>
  </cols>
  <sheetData>
    <row r="1" spans="1:10">
      <c r="A1" t="s">
        <v>237</v>
      </c>
      <c r="B1" t="s">
        <v>238</v>
      </c>
      <c r="C1" t="s">
        <v>239</v>
      </c>
      <c r="D1" t="s">
        <v>240</v>
      </c>
      <c r="E1" t="s">
        <v>241</v>
      </c>
      <c r="F1" t="s">
        <v>242</v>
      </c>
      <c r="G1" t="s">
        <v>243</v>
      </c>
      <c r="H1" t="s">
        <v>244</v>
      </c>
      <c r="I1" t="s">
        <v>245</v>
      </c>
      <c r="J1" t="s">
        <v>246</v>
      </c>
    </row>
    <row r="2" spans="1:10">
      <c r="A2" t="s">
        <v>247</v>
      </c>
      <c r="B2" s="8" t="s">
        <v>137</v>
      </c>
      <c r="C2" s="8" t="s">
        <v>137</v>
      </c>
      <c r="D2" s="8" t="s">
        <v>137</v>
      </c>
      <c r="E2" s="8" t="s">
        <v>137</v>
      </c>
      <c r="F2" s="8" t="s">
        <v>137</v>
      </c>
      <c r="G2" s="8" t="s">
        <v>137</v>
      </c>
      <c r="H2" s="8" t="s">
        <v>137</v>
      </c>
      <c r="I2" s="8" t="s">
        <v>137</v>
      </c>
      <c r="J2" s="5">
        <v>0</v>
      </c>
    </row>
    <row r="3" spans="1:10">
      <c r="A3" t="s">
        <v>248</v>
      </c>
      <c r="B3" s="8" t="s">
        <v>137</v>
      </c>
      <c r="C3" s="8" t="s">
        <v>137</v>
      </c>
      <c r="D3" s="8" t="s">
        <v>137</v>
      </c>
      <c r="E3" s="8" t="s">
        <v>137</v>
      </c>
      <c r="F3" s="8" t="s">
        <v>137</v>
      </c>
      <c r="G3" s="8" t="s">
        <v>137</v>
      </c>
      <c r="H3" s="8" t="s">
        <v>137</v>
      </c>
      <c r="I3" s="8" t="s">
        <v>137</v>
      </c>
      <c r="J3" s="8" t="s">
        <v>137</v>
      </c>
    </row>
    <row r="4" spans="1:10">
      <c r="A4" t="s">
        <v>249</v>
      </c>
      <c r="B4" s="8" t="s">
        <v>137</v>
      </c>
      <c r="C4" s="8" t="s">
        <v>137</v>
      </c>
      <c r="D4" s="8" t="s">
        <v>137</v>
      </c>
      <c r="E4" s="8" t="s">
        <v>137</v>
      </c>
      <c r="F4" s="8" t="s">
        <v>137</v>
      </c>
      <c r="G4" s="8" t="s">
        <v>137</v>
      </c>
      <c r="H4" s="8" t="s">
        <v>137</v>
      </c>
      <c r="I4" s="8" t="s">
        <v>137</v>
      </c>
      <c r="J4" s="5">
        <v>0</v>
      </c>
    </row>
    <row r="5" spans="1:10">
      <c r="A5" t="s">
        <v>250</v>
      </c>
      <c r="B5" s="8" t="s">
        <v>137</v>
      </c>
      <c r="C5" s="8" t="s">
        <v>137</v>
      </c>
      <c r="D5" s="8" t="s">
        <v>137</v>
      </c>
      <c r="E5" s="8" t="s">
        <v>137</v>
      </c>
      <c r="F5" s="8" t="s">
        <v>137</v>
      </c>
      <c r="G5" s="8" t="s">
        <v>137</v>
      </c>
      <c r="H5" s="8" t="s">
        <v>137</v>
      </c>
      <c r="I5" s="8" t="s">
        <v>137</v>
      </c>
      <c r="J5" s="8" t="s">
        <v>137</v>
      </c>
    </row>
    <row r="6" spans="1:10">
      <c r="A6" t="s">
        <v>251</v>
      </c>
      <c r="B6" s="8" t="s">
        <v>137</v>
      </c>
      <c r="C6" s="8" t="s">
        <v>137</v>
      </c>
      <c r="D6" s="8" t="s">
        <v>137</v>
      </c>
      <c r="E6" s="8" t="s">
        <v>137</v>
      </c>
      <c r="F6" s="8" t="s">
        <v>137</v>
      </c>
      <c r="G6" s="8" t="s">
        <v>137</v>
      </c>
      <c r="H6" s="8" t="s">
        <v>137</v>
      </c>
      <c r="I6" s="8" t="s">
        <v>137</v>
      </c>
      <c r="J6" s="8" t="s">
        <v>137</v>
      </c>
    </row>
    <row r="7" spans="1:10">
      <c r="A7" t="s">
        <v>252</v>
      </c>
      <c r="B7" s="8" t="s">
        <v>137</v>
      </c>
      <c r="C7" s="8" t="s">
        <v>137</v>
      </c>
      <c r="D7" s="8" t="s">
        <v>137</v>
      </c>
      <c r="E7" s="8" t="s">
        <v>137</v>
      </c>
      <c r="F7" s="8" t="s">
        <v>137</v>
      </c>
      <c r="G7" s="8" t="s">
        <v>137</v>
      </c>
      <c r="H7" s="8" t="s">
        <v>137</v>
      </c>
      <c r="I7" s="8" t="s">
        <v>137</v>
      </c>
      <c r="J7" s="8" t="s">
        <v>137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7"/>
  <sheetViews>
    <sheetView topLeftCell="A2" workbookViewId="0">
      <selection activeCell="R31" sqref="R30:R31"/>
    </sheetView>
  </sheetViews>
  <sheetFormatPr defaultRowHeight="14.45"/>
  <sheetData>
    <row r="1" spans="1:10">
      <c r="A1" t="s">
        <v>253</v>
      </c>
      <c r="B1" t="s">
        <v>254</v>
      </c>
      <c r="C1" t="s">
        <v>255</v>
      </c>
      <c r="D1" t="s">
        <v>256</v>
      </c>
      <c r="E1" t="s">
        <v>257</v>
      </c>
      <c r="F1" t="s">
        <v>258</v>
      </c>
      <c r="G1" t="s">
        <v>259</v>
      </c>
      <c r="H1" t="s">
        <v>244</v>
      </c>
      <c r="I1" t="s">
        <v>260</v>
      </c>
      <c r="J1" t="s">
        <v>246</v>
      </c>
    </row>
    <row r="2" spans="1:10">
      <c r="A2" t="s">
        <v>247</v>
      </c>
      <c r="B2" s="8" t="s">
        <v>137</v>
      </c>
      <c r="C2" s="8" t="s">
        <v>137</v>
      </c>
      <c r="D2" s="8" t="s">
        <v>137</v>
      </c>
      <c r="E2" s="8" t="s">
        <v>137</v>
      </c>
      <c r="F2" s="8" t="s">
        <v>137</v>
      </c>
      <c r="G2" s="8" t="s">
        <v>137</v>
      </c>
      <c r="H2" s="8" t="s">
        <v>137</v>
      </c>
      <c r="I2" s="8" t="s">
        <v>137</v>
      </c>
      <c r="J2" s="5">
        <v>0</v>
      </c>
    </row>
    <row r="3" spans="1:10">
      <c r="A3" t="s">
        <v>248</v>
      </c>
      <c r="B3" s="8" t="s">
        <v>137</v>
      </c>
      <c r="C3" s="8" t="s">
        <v>137</v>
      </c>
      <c r="D3" s="8" t="s">
        <v>137</v>
      </c>
      <c r="E3" s="8" t="s">
        <v>137</v>
      </c>
      <c r="F3" s="8" t="s">
        <v>137</v>
      </c>
      <c r="G3" s="8" t="s">
        <v>137</v>
      </c>
      <c r="H3" s="8" t="s">
        <v>137</v>
      </c>
      <c r="I3" s="8" t="s">
        <v>137</v>
      </c>
      <c r="J3" s="8" t="s">
        <v>137</v>
      </c>
    </row>
    <row r="4" spans="1:10">
      <c r="A4" t="s">
        <v>249</v>
      </c>
      <c r="B4" s="8" t="s">
        <v>137</v>
      </c>
      <c r="C4" s="8" t="s">
        <v>137</v>
      </c>
      <c r="D4" s="8" t="s">
        <v>137</v>
      </c>
      <c r="E4" s="8" t="s">
        <v>137</v>
      </c>
      <c r="F4" s="8" t="s">
        <v>137</v>
      </c>
      <c r="G4" s="8" t="s">
        <v>137</v>
      </c>
      <c r="H4" s="8" t="s">
        <v>137</v>
      </c>
      <c r="I4" s="8" t="s">
        <v>137</v>
      </c>
      <c r="J4" s="5">
        <v>0</v>
      </c>
    </row>
    <row r="5" spans="1:10">
      <c r="A5" t="s">
        <v>250</v>
      </c>
      <c r="B5" s="8" t="s">
        <v>137</v>
      </c>
      <c r="C5" s="8" t="s">
        <v>137</v>
      </c>
      <c r="D5" s="8" t="s">
        <v>137</v>
      </c>
      <c r="E5" s="8" t="s">
        <v>137</v>
      </c>
      <c r="F5" s="8" t="s">
        <v>137</v>
      </c>
      <c r="G5" s="8" t="s">
        <v>137</v>
      </c>
      <c r="H5" s="8" t="s">
        <v>137</v>
      </c>
      <c r="I5" s="8" t="s">
        <v>137</v>
      </c>
      <c r="J5" s="8" t="s">
        <v>137</v>
      </c>
    </row>
    <row r="6" spans="1:10">
      <c r="A6" t="s">
        <v>251</v>
      </c>
      <c r="B6" s="8" t="s">
        <v>137</v>
      </c>
      <c r="C6" s="8" t="s">
        <v>137</v>
      </c>
      <c r="D6" s="8" t="s">
        <v>137</v>
      </c>
      <c r="E6" s="8" t="s">
        <v>137</v>
      </c>
      <c r="F6" s="8" t="s">
        <v>137</v>
      </c>
      <c r="G6" s="8" t="s">
        <v>137</v>
      </c>
      <c r="H6" s="8" t="s">
        <v>137</v>
      </c>
      <c r="I6" s="8" t="s">
        <v>137</v>
      </c>
      <c r="J6" s="8" t="s">
        <v>137</v>
      </c>
    </row>
    <row r="7" spans="1:10">
      <c r="A7" t="s">
        <v>252</v>
      </c>
      <c r="B7" s="8" t="s">
        <v>137</v>
      </c>
      <c r="C7" s="8" t="s">
        <v>137</v>
      </c>
      <c r="D7" s="8" t="s">
        <v>137</v>
      </c>
      <c r="E7" s="8" t="s">
        <v>137</v>
      </c>
      <c r="F7" s="8" t="s">
        <v>137</v>
      </c>
      <c r="G7" s="8" t="s">
        <v>137</v>
      </c>
      <c r="H7" s="8" t="s">
        <v>137</v>
      </c>
      <c r="I7" s="8" t="s">
        <v>137</v>
      </c>
      <c r="J7" s="8" t="s">
        <v>137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6"/>
  <sheetViews>
    <sheetView topLeftCell="A16" workbookViewId="0">
      <selection activeCell="A44" sqref="A44"/>
    </sheetView>
  </sheetViews>
  <sheetFormatPr defaultRowHeight="14.45"/>
  <cols>
    <col min="1" max="1" width="10.42578125" customWidth="1"/>
  </cols>
  <sheetData>
    <row r="1" spans="1:6">
      <c r="B1" t="s">
        <v>261</v>
      </c>
      <c r="C1" t="s">
        <v>262</v>
      </c>
      <c r="D1" t="s">
        <v>263</v>
      </c>
      <c r="E1" t="s">
        <v>264</v>
      </c>
      <c r="F1" t="s">
        <v>265</v>
      </c>
    </row>
    <row r="2" spans="1:6">
      <c r="A2" t="s">
        <v>266</v>
      </c>
    </row>
    <row r="3" spans="1:6">
      <c r="A3" t="s">
        <v>267</v>
      </c>
      <c r="B3">
        <v>0</v>
      </c>
      <c r="C3">
        <v>0</v>
      </c>
      <c r="D3">
        <v>0</v>
      </c>
      <c r="E3">
        <v>0</v>
      </c>
      <c r="F3">
        <v>0</v>
      </c>
    </row>
    <row r="4" spans="1:6">
      <c r="A4" t="s">
        <v>268</v>
      </c>
      <c r="B4">
        <v>0</v>
      </c>
      <c r="C4">
        <v>0</v>
      </c>
      <c r="D4">
        <v>0</v>
      </c>
      <c r="E4">
        <v>0</v>
      </c>
      <c r="F4">
        <v>0</v>
      </c>
    </row>
    <row r="5" spans="1:6">
      <c r="A5" t="s">
        <v>269</v>
      </c>
      <c r="B5">
        <v>0</v>
      </c>
      <c r="C5">
        <v>0</v>
      </c>
      <c r="D5">
        <v>0</v>
      </c>
      <c r="E5">
        <v>0</v>
      </c>
      <c r="F5">
        <v>0</v>
      </c>
    </row>
    <row r="6" spans="1:6">
      <c r="A6" t="s">
        <v>270</v>
      </c>
      <c r="B6">
        <v>0</v>
      </c>
      <c r="C6">
        <v>0</v>
      </c>
      <c r="D6">
        <v>0</v>
      </c>
      <c r="E6">
        <v>0</v>
      </c>
      <c r="F6">
        <v>0</v>
      </c>
    </row>
    <row r="7" spans="1:6">
      <c r="A7" t="s">
        <v>271</v>
      </c>
      <c r="B7">
        <v>0</v>
      </c>
      <c r="C7">
        <v>0</v>
      </c>
      <c r="D7">
        <v>0</v>
      </c>
      <c r="E7">
        <v>0</v>
      </c>
      <c r="F7">
        <v>0</v>
      </c>
    </row>
    <row r="8" spans="1:6">
      <c r="A8" t="s">
        <v>272</v>
      </c>
      <c r="B8">
        <v>0</v>
      </c>
      <c r="C8">
        <v>0</v>
      </c>
      <c r="D8">
        <v>0</v>
      </c>
      <c r="E8">
        <v>0</v>
      </c>
      <c r="F8">
        <v>0</v>
      </c>
    </row>
    <row r="9" spans="1:6">
      <c r="A9" t="s">
        <v>273</v>
      </c>
      <c r="B9">
        <v>0</v>
      </c>
      <c r="C9">
        <v>0</v>
      </c>
      <c r="D9">
        <v>0</v>
      </c>
      <c r="E9">
        <v>0</v>
      </c>
      <c r="F9">
        <v>0</v>
      </c>
    </row>
    <row r="10" spans="1:6">
      <c r="A10" t="s">
        <v>274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>
      <c r="A11" t="s">
        <v>275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>
      <c r="A12" t="s">
        <v>276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>
      <c r="A13" t="s">
        <v>277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>
      <c r="A14" t="s">
        <v>278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>
      <c r="A15" t="s">
        <v>279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>
      <c r="A16" t="s">
        <v>280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>
      <c r="A17" t="s">
        <v>281</v>
      </c>
    </row>
    <row r="18" spans="1:6">
      <c r="A18" t="s">
        <v>282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>
      <c r="A19" t="s">
        <v>283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>
      <c r="A20" t="s">
        <v>284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>
      <c r="A21" t="s">
        <v>285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>
      <c r="A22" t="s">
        <v>286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>
      <c r="A23" t="s">
        <v>287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>
      <c r="A24" t="s">
        <v>127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>
      <c r="A25" t="s">
        <v>288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>
      <c r="A26" t="s">
        <v>289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>
      <c r="A27" t="s">
        <v>280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>
      <c r="A28" t="s">
        <v>290</v>
      </c>
    </row>
    <row r="29" spans="1:6">
      <c r="A29" t="s">
        <v>291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>
      <c r="A30" t="s">
        <v>292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>
      <c r="A31" t="s">
        <v>293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>
      <c r="A32" t="s">
        <v>294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>
      <c r="A33" t="s">
        <v>295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>
      <c r="A34" t="s">
        <v>296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>
      <c r="A35" t="s">
        <v>280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>
      <c r="A36" t="s">
        <v>297</v>
      </c>
    </row>
    <row r="37" spans="1:6">
      <c r="A37" t="s">
        <v>298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>
      <c r="A38" t="s">
        <v>299</v>
      </c>
      <c r="B38">
        <v>0</v>
      </c>
      <c r="C38">
        <v>0</v>
      </c>
      <c r="D38">
        <v>0</v>
      </c>
      <c r="E38">
        <v>0</v>
      </c>
    </row>
    <row r="39" spans="1:6">
      <c r="A39" t="s">
        <v>300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>
      <c r="A40" t="s">
        <v>301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>
      <c r="A41" t="s">
        <v>302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>
      <c r="A42" t="s">
        <v>280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>
      <c r="A43" t="s">
        <v>261</v>
      </c>
      <c r="B43" s="5">
        <v>0</v>
      </c>
      <c r="C43">
        <v>0</v>
      </c>
      <c r="D43">
        <v>0</v>
      </c>
      <c r="E43">
        <v>0</v>
      </c>
      <c r="F43">
        <v>0</v>
      </c>
    </row>
    <row r="44" spans="1:6">
      <c r="A44" t="s">
        <v>303</v>
      </c>
      <c r="B44" s="5">
        <v>0</v>
      </c>
      <c r="C44">
        <v>0</v>
      </c>
      <c r="D44">
        <v>0</v>
      </c>
      <c r="E44">
        <v>0</v>
      </c>
      <c r="F44">
        <v>0</v>
      </c>
    </row>
    <row r="45" spans="1:6">
      <c r="A45" t="s">
        <v>304</v>
      </c>
      <c r="B45" s="5">
        <v>0</v>
      </c>
      <c r="C45">
        <v>0</v>
      </c>
      <c r="D45">
        <v>0</v>
      </c>
      <c r="E45">
        <v>0</v>
      </c>
      <c r="F45">
        <v>0</v>
      </c>
    </row>
    <row r="46" spans="1:6">
      <c r="A46" t="s">
        <v>305</v>
      </c>
      <c r="B46">
        <v>0</v>
      </c>
      <c r="C46">
        <v>0</v>
      </c>
      <c r="D46">
        <v>0</v>
      </c>
      <c r="E46">
        <v>0</v>
      </c>
      <c r="F4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6"/>
  <sheetViews>
    <sheetView tabSelected="1" zoomScale="180" zoomScaleNormal="180" workbookViewId="0">
      <selection activeCell="C7" sqref="C7"/>
    </sheetView>
  </sheetViews>
  <sheetFormatPr defaultRowHeight="14.45"/>
  <cols>
    <col min="1" max="1" width="22.7109375" bestFit="1" customWidth="1"/>
    <col min="2" max="2" width="14.140625" customWidth="1"/>
    <col min="3" max="3" width="18.42578125" style="3" customWidth="1"/>
    <col min="4" max="4" width="13.7109375" style="3" bestFit="1" customWidth="1"/>
    <col min="6" max="6" width="14.140625" customWidth="1"/>
    <col min="7" max="7" width="11.140625" style="3" bestFit="1" customWidth="1"/>
  </cols>
  <sheetData>
    <row r="1" spans="1:7">
      <c r="A1" s="1" t="s">
        <v>76</v>
      </c>
      <c r="B1" s="1" t="s">
        <v>306</v>
      </c>
      <c r="C1" s="2" t="s">
        <v>307</v>
      </c>
      <c r="D1" s="2" t="s">
        <v>308</v>
      </c>
      <c r="F1" t="s">
        <v>306</v>
      </c>
      <c r="G1" s="3" t="s">
        <v>309</v>
      </c>
    </row>
    <row r="2" spans="1:7">
      <c r="A2" t="s">
        <v>310</v>
      </c>
      <c r="B2" t="s">
        <v>311</v>
      </c>
      <c r="C2" s="3">
        <v>215357</v>
      </c>
      <c r="D2" s="20" t="s">
        <v>312</v>
      </c>
      <c r="F2" t="s">
        <v>311</v>
      </c>
      <c r="G2" s="3">
        <f>SUMIF(tblProjects[Project Type],tblProjectTotals[[#This Row],[Project Type]],tblProjects[Renewal Amount])</f>
        <v>761663</v>
      </c>
    </row>
    <row r="3" spans="1:7">
      <c r="A3" t="s">
        <v>313</v>
      </c>
      <c r="B3" t="s">
        <v>311</v>
      </c>
      <c r="C3" s="3">
        <v>479409</v>
      </c>
      <c r="D3" s="20" t="s">
        <v>312</v>
      </c>
      <c r="F3" t="s">
        <v>314</v>
      </c>
      <c r="G3" s="3">
        <f>SUMIF(tblProjects[Project Type],tblProjectTotals[[#This Row],[Project Type]],tblProjects[Renewal Amount])</f>
        <v>175967</v>
      </c>
    </row>
    <row r="4" spans="1:7">
      <c r="A4" t="s">
        <v>315</v>
      </c>
      <c r="B4" t="s">
        <v>311</v>
      </c>
      <c r="C4" s="3">
        <v>66897</v>
      </c>
      <c r="D4" s="20" t="s">
        <v>312</v>
      </c>
      <c r="F4" t="s">
        <v>316</v>
      </c>
      <c r="G4" s="3">
        <v>37525</v>
      </c>
    </row>
    <row r="5" spans="1:7">
      <c r="A5" t="s">
        <v>77</v>
      </c>
      <c r="B5" t="s">
        <v>314</v>
      </c>
      <c r="C5" s="3">
        <v>107737</v>
      </c>
      <c r="D5" s="20" t="s">
        <v>312</v>
      </c>
      <c r="F5" t="s">
        <v>317</v>
      </c>
      <c r="G5" s="3">
        <v>15000</v>
      </c>
    </row>
    <row r="6" spans="1:7">
      <c r="A6" t="s">
        <v>318</v>
      </c>
      <c r="B6" t="s">
        <v>314</v>
      </c>
      <c r="C6" s="3">
        <v>68230</v>
      </c>
      <c r="D6" s="20" t="s">
        <v>312</v>
      </c>
    </row>
  </sheetData>
  <sheetProtection algorithmName="SHA-512" hashValue="SfNc8+KYrHewcI4tITm9KZ7j/tWMDZAh2Sj8NnZwQvVDpb+rPhe+uKG9dBRKDcMS+JflT+3JB8oJpw/qtL9Yow==" saltValue="zOQKxvV1kGSAZe2aEvP23w==" spinCount="100000" sheet="1" objects="1" scenarios="1"/>
  <dataValidations count="2">
    <dataValidation type="list" allowBlank="1" showInputMessage="1" showErrorMessage="1" sqref="B2:B6" xr:uid="{00000000-0002-0000-0F00-000000000000}">
      <formula1>Project_Types</formula1>
    </dataValidation>
    <dataValidation type="list" allowBlank="1" showInputMessage="1" showErrorMessage="1" sqref="D2:D6" xr:uid="{00000000-0002-0000-0F00-000001000000}">
      <formula1>"Yes,No"</formula1>
    </dataValidation>
  </dataValidations>
  <pageMargins left="0.7" right="0.7" top="0.75" bottom="0.75" header="0.3" footer="0.3"/>
  <pageSetup orientation="portrait" horizontalDpi="300" verticalDpi="3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zoomScale="120" zoomScaleNormal="120" workbookViewId="0">
      <selection activeCell="B1" sqref="B1"/>
    </sheetView>
  </sheetViews>
  <sheetFormatPr defaultRowHeight="14.45"/>
  <cols>
    <col min="1" max="1" width="9.42578125" bestFit="1" customWidth="1"/>
    <col min="2" max="2" width="53.42578125" customWidth="1"/>
    <col min="3" max="4" width="15.140625" style="4" customWidth="1"/>
    <col min="5" max="8" width="3.7109375" style="4" customWidth="1"/>
    <col min="9" max="9" width="15.140625" customWidth="1"/>
  </cols>
  <sheetData>
    <row r="1" spans="1:9" ht="18">
      <c r="A1" s="7" t="s">
        <v>76</v>
      </c>
      <c r="B1" s="11" t="s">
        <v>77</v>
      </c>
      <c r="C1" s="39" t="str">
        <f>IFERROR(VLOOKUP(B1,tblProjects[[Project]:[Project Type]],2,FALSE),"SELECT PROJECT")</f>
        <v>RRH</v>
      </c>
      <c r="D1" s="39"/>
      <c r="E1" s="42" t="s">
        <v>78</v>
      </c>
      <c r="F1" s="42"/>
      <c r="G1" s="42"/>
      <c r="H1" s="42"/>
      <c r="I1" s="12">
        <f>SUM(I4:I9,I12:I14,I16)</f>
        <v>0</v>
      </c>
    </row>
    <row r="2" spans="1:9" ht="18">
      <c r="B2" s="10" t="s">
        <v>79</v>
      </c>
      <c r="C2" s="40" t="s">
        <v>80</v>
      </c>
      <c r="D2" s="40" t="s">
        <v>81</v>
      </c>
      <c r="E2" s="43" t="s">
        <v>82</v>
      </c>
      <c r="F2" s="43"/>
      <c r="G2" s="43"/>
      <c r="H2" s="43"/>
      <c r="I2" s="40" t="s">
        <v>78</v>
      </c>
    </row>
    <row r="3" spans="1:9" ht="18">
      <c r="B3" s="42" t="s">
        <v>83</v>
      </c>
      <c r="C3" s="42"/>
      <c r="D3" s="42"/>
      <c r="E3" s="42"/>
      <c r="F3" s="42"/>
      <c r="G3" s="42"/>
      <c r="H3" s="42"/>
      <c r="I3" s="42"/>
    </row>
    <row r="4" spans="1:9">
      <c r="B4" s="6" t="s">
        <v>84</v>
      </c>
      <c r="C4" s="39">
        <v>25</v>
      </c>
      <c r="D4" s="38">
        <f>IF($C$1="RRH",0.9,IF($C$1="PSH",0.95,"SELECT PROJECT"))</f>
        <v>0.9</v>
      </c>
      <c r="E4" s="44">
        <f>IF(C1="RRH",IFERROR(Q23c!B44/(Q23c!B43-Q23c!B45),0),IF(C1="PSH",IFERROR(SUM(Q23c!B44,Q5a!B8)/(SUM(Q23c!B43,Q5a!B8)-Q23c!B45),0),0))</f>
        <v>0</v>
      </c>
      <c r="F4" s="44"/>
      <c r="G4" s="44"/>
      <c r="H4" s="44"/>
      <c r="I4" s="6">
        <f>IF(E4&lt;D4,0,C4)</f>
        <v>0</v>
      </c>
    </row>
    <row r="5" spans="1:9">
      <c r="B5" s="6" t="s">
        <v>85</v>
      </c>
      <c r="C5" s="39">
        <v>15</v>
      </c>
      <c r="D5" s="38">
        <f>IFERROR(IF(VLOOKUP(B1,tblProjects[[Project]:[Uses HMIS?]],4,FALSE)="No",100%,15%),"SELECT PROJECT")</f>
        <v>0.15</v>
      </c>
      <c r="E5" s="44">
        <f>IFERROR(SUM('OUTS-205-AD Program Recidivism'!C11,'OUTS-205-AD Program Recidivism'!C17,'OUTS-205-AD Program Recidivism'!C23,'OUTS-205-AD Program Recidivism'!C29,'OUTS-205-AD Program Recidivism'!C35,'OUTS-205-AD Program Recidivism'!C41,'OUTS-205-AD Program Recidivism'!C47)/SUM('OUTS-205-AD Program Recidivism'!C9,'OUTS-205-AD Program Recidivism'!C15,'OUTS-205-AD Program Recidivism'!C21,'OUTS-205-AD Program Recidivism'!C27,'OUTS-205-AD Program Recidivism'!C33,'OUTS-205-AD Program Recidivism'!C39,'OUTS-205-AD Program Recidivism'!C45),1)</f>
        <v>1</v>
      </c>
      <c r="F5" s="44"/>
      <c r="G5" s="44"/>
      <c r="H5" s="44"/>
      <c r="I5" s="6">
        <f>IF(E5&gt;D5,0,C5)</f>
        <v>0</v>
      </c>
    </row>
    <row r="6" spans="1:9">
      <c r="B6" s="6" t="s">
        <v>86</v>
      </c>
      <c r="C6" s="39">
        <v>2.5</v>
      </c>
      <c r="D6" s="38">
        <v>0.08</v>
      </c>
      <c r="E6" s="44">
        <f>Q19a1!J2</f>
        <v>0</v>
      </c>
      <c r="F6" s="44"/>
      <c r="G6" s="44"/>
      <c r="H6" s="44"/>
      <c r="I6" s="6">
        <f>IF(E6&lt;D6,0,C6)</f>
        <v>0</v>
      </c>
    </row>
    <row r="7" spans="1:9">
      <c r="B7" s="6" t="s">
        <v>87</v>
      </c>
      <c r="C7" s="39">
        <v>2.5</v>
      </c>
      <c r="D7" s="38">
        <v>0.15</v>
      </c>
      <c r="E7" s="44">
        <f>Q19a1!J4</f>
        <v>0</v>
      </c>
      <c r="F7" s="44"/>
      <c r="G7" s="44"/>
      <c r="H7" s="44"/>
      <c r="I7" s="6">
        <f t="shared" ref="I7:I9" si="0">IF(E7&lt;D7,0,C7)</f>
        <v>0</v>
      </c>
    </row>
    <row r="8" spans="1:9">
      <c r="B8" s="6" t="s">
        <v>88</v>
      </c>
      <c r="C8" s="39">
        <v>2.5</v>
      </c>
      <c r="D8" s="38">
        <v>0.08</v>
      </c>
      <c r="E8" s="44">
        <f>Q19a2!J2</f>
        <v>0</v>
      </c>
      <c r="F8" s="44"/>
      <c r="G8" s="44"/>
      <c r="H8" s="44"/>
      <c r="I8" s="6">
        <f t="shared" si="0"/>
        <v>0</v>
      </c>
    </row>
    <row r="9" spans="1:9">
      <c r="B9" s="6" t="s">
        <v>89</v>
      </c>
      <c r="C9" s="39">
        <v>2.5</v>
      </c>
      <c r="D9" s="38">
        <v>0.15</v>
      </c>
      <c r="E9" s="44">
        <f>Q19a2!J4</f>
        <v>0</v>
      </c>
      <c r="F9" s="44"/>
      <c r="G9" s="44"/>
      <c r="H9" s="44"/>
      <c r="I9" s="6">
        <f t="shared" si="0"/>
        <v>0</v>
      </c>
    </row>
    <row r="10" spans="1:9">
      <c r="B10" s="6" t="s">
        <v>90</v>
      </c>
      <c r="C10" s="39" t="s">
        <v>91</v>
      </c>
      <c r="D10" s="39"/>
      <c r="E10" s="45"/>
      <c r="F10" s="45"/>
      <c r="G10" s="45"/>
      <c r="H10" s="45"/>
      <c r="I10" s="6"/>
    </row>
    <row r="11" spans="1:9" ht="18">
      <c r="B11" s="42" t="s">
        <v>92</v>
      </c>
      <c r="C11" s="42"/>
      <c r="D11" s="42"/>
      <c r="E11" s="42"/>
      <c r="F11" s="42"/>
      <c r="G11" s="42"/>
      <c r="H11" s="42"/>
      <c r="I11" s="42"/>
    </row>
    <row r="12" spans="1:9">
      <c r="B12" s="6" t="s">
        <v>93</v>
      </c>
      <c r="C12" s="39">
        <v>10</v>
      </c>
      <c r="D12" s="38">
        <f>IF($C$1="RRH",0.5,IF($C$1="PSH",0.8,"SELECT PROJECT"))</f>
        <v>0.5</v>
      </c>
      <c r="E12" s="44">
        <f>IFERROR('Q16'!B2/'Q16'!B14,0)</f>
        <v>0</v>
      </c>
      <c r="F12" s="44"/>
      <c r="G12" s="44"/>
      <c r="H12" s="44"/>
      <c r="I12" s="6">
        <f t="shared" ref="I12:I14" si="1">IF(E12&lt;D12,0,C12)</f>
        <v>0</v>
      </c>
    </row>
    <row r="13" spans="1:9">
      <c r="B13" s="6" t="s">
        <v>94</v>
      </c>
      <c r="C13" s="39">
        <v>10</v>
      </c>
      <c r="D13" s="38">
        <f>IF($C$1="RRH",0.5,IF($C$1="PSH",0.75,"SELECT PROJECT"))</f>
        <v>0.5</v>
      </c>
      <c r="E13" s="44">
        <f>IFERROR(SUM(Q13a2!B4:B5)/Q13a2!B9,0)</f>
        <v>0</v>
      </c>
      <c r="F13" s="44"/>
      <c r="G13" s="44"/>
      <c r="H13" s="44"/>
      <c r="I13" s="6">
        <f t="shared" si="1"/>
        <v>0</v>
      </c>
    </row>
    <row r="14" spans="1:9">
      <c r="B14" s="6" t="s">
        <v>95</v>
      </c>
      <c r="C14" s="39">
        <v>10</v>
      </c>
      <c r="D14" s="38">
        <f>IF($C$1="RRH",0.5,IF($C$1="PSH",0.75,"SELECT PROJECT"))</f>
        <v>0.5</v>
      </c>
      <c r="E14" s="44">
        <f>IFERROR('Q15'!B5/'Q15'!B32,0)</f>
        <v>0</v>
      </c>
      <c r="F14" s="44"/>
      <c r="G14" s="44"/>
      <c r="H14" s="44"/>
      <c r="I14" s="6">
        <f t="shared" si="1"/>
        <v>0</v>
      </c>
    </row>
    <row r="15" spans="1:9" ht="18">
      <c r="B15" s="42" t="s">
        <v>96</v>
      </c>
      <c r="C15" s="42"/>
      <c r="D15" s="42"/>
      <c r="E15" s="42"/>
      <c r="F15" s="42"/>
      <c r="G15" s="42"/>
      <c r="H15" s="42"/>
      <c r="I15" s="42"/>
    </row>
    <row r="16" spans="1:9">
      <c r="B16" s="6" t="s">
        <v>97</v>
      </c>
      <c r="C16" s="39">
        <v>10</v>
      </c>
      <c r="D16" s="38">
        <f>IFERROR(IF(VLOOKUP(B1,tblProjects[[Project]:[Uses HMIS?]],4,FALSE)="No",0%,100%),"SELECT PROJECT")</f>
        <v>1</v>
      </c>
      <c r="E16" s="44">
        <f>'New Entries from CE List'!C6</f>
        <v>0</v>
      </c>
      <c r="F16" s="44"/>
      <c r="G16" s="44"/>
      <c r="H16" s="44"/>
      <c r="I16" s="6">
        <f>IF(E16&lt;D16,0,C16)</f>
        <v>0</v>
      </c>
    </row>
    <row r="17" spans="2:9" ht="18">
      <c r="B17" s="42" t="s">
        <v>98</v>
      </c>
      <c r="C17" s="42"/>
      <c r="D17" s="42"/>
      <c r="E17" s="42"/>
      <c r="F17" s="42"/>
      <c r="G17" s="42"/>
      <c r="H17" s="42"/>
      <c r="I17" s="42"/>
    </row>
    <row r="18" spans="2:9">
      <c r="B18" s="6" t="s">
        <v>99</v>
      </c>
      <c r="C18" s="39">
        <v>20</v>
      </c>
      <c r="D18" s="39"/>
      <c r="E18" s="45" t="str">
        <f>IFERROR(VLOOKUP(B1,tblProjects[[Project]:[Renewal Amount]],3,FALSE)/E19,"SELECT PROJECT")</f>
        <v>SELECT PROJECT</v>
      </c>
      <c r="F18" s="45"/>
      <c r="G18" s="45"/>
      <c r="H18" s="45"/>
      <c r="I18" s="6"/>
    </row>
    <row r="19" spans="2:9">
      <c r="B19" s="6" t="s">
        <v>100</v>
      </c>
      <c r="C19" s="39"/>
      <c r="D19" s="39"/>
      <c r="E19" s="45">
        <f>IFERROR(SUM(Q23c!B44,Q5a!B8),0)</f>
        <v>0</v>
      </c>
      <c r="F19" s="45"/>
      <c r="G19" s="45"/>
      <c r="H19" s="45"/>
      <c r="I19" s="6"/>
    </row>
    <row r="20" spans="2:9" ht="18">
      <c r="B20" s="42" t="s">
        <v>101</v>
      </c>
      <c r="C20" s="42"/>
      <c r="D20" s="42"/>
      <c r="E20" s="42"/>
      <c r="F20" s="42"/>
      <c r="G20" s="42"/>
      <c r="H20" s="42"/>
      <c r="I20" s="42"/>
    </row>
    <row r="21" spans="2:9" ht="18">
      <c r="B21" s="42" t="s">
        <v>102</v>
      </c>
      <c r="C21" s="42"/>
      <c r="D21" s="42"/>
      <c r="E21" s="42"/>
      <c r="F21" s="42"/>
      <c r="G21" s="42"/>
      <c r="H21" s="42"/>
      <c r="I21" s="42"/>
    </row>
    <row r="22" spans="2:9">
      <c r="B22" s="6" t="s">
        <v>103</v>
      </c>
      <c r="C22" s="39"/>
      <c r="D22" s="38">
        <v>0.95</v>
      </c>
      <c r="E22" s="44">
        <f>AVERAGE(E23:H25)</f>
        <v>1</v>
      </c>
      <c r="F22" s="44"/>
      <c r="G22" s="44"/>
      <c r="H22" s="44"/>
      <c r="I22" s="6"/>
    </row>
    <row r="23" spans="2:9">
      <c r="B23" s="6" t="s">
        <v>104</v>
      </c>
      <c r="C23" s="39"/>
      <c r="D23" s="39"/>
      <c r="E23" s="44">
        <f>1-Q6a!E8</f>
        <v>1</v>
      </c>
      <c r="F23" s="44"/>
      <c r="G23" s="44"/>
      <c r="H23" s="44"/>
      <c r="I23" s="6"/>
    </row>
    <row r="24" spans="2:9">
      <c r="B24" s="6" t="s">
        <v>105</v>
      </c>
      <c r="C24" s="39"/>
      <c r="D24" s="39"/>
      <c r="E24" s="44">
        <f>1-AVERAGE(Q6c!C2:C5)</f>
        <v>1</v>
      </c>
      <c r="F24" s="44"/>
      <c r="G24" s="44"/>
      <c r="H24" s="44"/>
      <c r="I24" s="6"/>
    </row>
    <row r="25" spans="2:9">
      <c r="B25" s="6" t="s">
        <v>106</v>
      </c>
      <c r="C25" s="39"/>
      <c r="D25" s="39"/>
      <c r="E25" s="44">
        <f>1-AVERAGE(Q6b!C2:C6)</f>
        <v>1</v>
      </c>
      <c r="F25" s="44"/>
      <c r="G25" s="44"/>
      <c r="H25" s="44"/>
      <c r="I25" s="6"/>
    </row>
    <row r="26" spans="2:9" ht="18">
      <c r="B26" s="42" t="s">
        <v>107</v>
      </c>
      <c r="C26" s="42"/>
      <c r="D26" s="42"/>
      <c r="E26" s="42"/>
      <c r="F26" s="42"/>
      <c r="G26" s="42"/>
      <c r="H26" s="42"/>
      <c r="I26" s="42"/>
    </row>
    <row r="27" spans="2:9">
      <c r="B27" s="6" t="s">
        <v>108</v>
      </c>
      <c r="D27" s="38">
        <v>0.9</v>
      </c>
      <c r="E27" s="44">
        <f>IFERROR(AVERAGE(E29:H29)/E28,0)</f>
        <v>0</v>
      </c>
      <c r="F27" s="44"/>
      <c r="G27" s="44"/>
      <c r="H27" s="44"/>
      <c r="I27" s="6"/>
    </row>
    <row r="28" spans="2:9">
      <c r="B28" s="6" t="s">
        <v>109</v>
      </c>
      <c r="C28" s="39"/>
      <c r="D28" s="39"/>
      <c r="E28" s="46"/>
      <c r="F28" s="46"/>
      <c r="G28" s="46"/>
      <c r="H28" s="46"/>
      <c r="I28" s="6"/>
    </row>
    <row r="29" spans="2:9">
      <c r="B29" s="6" t="s">
        <v>110</v>
      </c>
      <c r="C29" s="39"/>
      <c r="D29" s="39"/>
      <c r="E29" s="39">
        <f>Q8b!B2</f>
        <v>0</v>
      </c>
      <c r="F29" s="39">
        <f>Q8b!B3</f>
        <v>0</v>
      </c>
      <c r="G29" s="39">
        <f>Q8b!B4</f>
        <v>0</v>
      </c>
      <c r="H29" s="39">
        <f>Q8b!B5</f>
        <v>0</v>
      </c>
      <c r="I29" s="6"/>
    </row>
    <row r="30" spans="2:9">
      <c r="B30" s="6" t="s">
        <v>111</v>
      </c>
      <c r="C30" s="39"/>
      <c r="D30" s="39"/>
      <c r="E30" s="45">
        <f>Q5a!B14</f>
        <v>0</v>
      </c>
      <c r="F30" s="45"/>
      <c r="G30" s="45"/>
      <c r="H30" s="45"/>
      <c r="I30" s="6"/>
    </row>
  </sheetData>
  <sheetProtection algorithmName="SHA-512" hashValue="lDsjfku8rQ0nleM+lZNps1gEvcqplkV6qdi5rKXJ8acTDBjETGypQDWz5BuGSGIjBCpjEJZCKQEHrsLpb9T7aQ==" saltValue="5+/NYARBmOl+gQKY5DkhnA==" spinCount="100000" sheet="1" objects="1" scenarios="1" selectLockedCells="1"/>
  <mergeCells count="29">
    <mergeCell ref="E13:H13"/>
    <mergeCell ref="E7:H7"/>
    <mergeCell ref="E8:H8"/>
    <mergeCell ref="E9:H9"/>
    <mergeCell ref="E10:H10"/>
    <mergeCell ref="E12:H12"/>
    <mergeCell ref="B11:I11"/>
    <mergeCell ref="B21:I21"/>
    <mergeCell ref="E14:H14"/>
    <mergeCell ref="E16:H16"/>
    <mergeCell ref="E18:H18"/>
    <mergeCell ref="E30:H30"/>
    <mergeCell ref="B26:I26"/>
    <mergeCell ref="E22:H22"/>
    <mergeCell ref="E25:H25"/>
    <mergeCell ref="E27:H27"/>
    <mergeCell ref="E28:H28"/>
    <mergeCell ref="E23:H23"/>
    <mergeCell ref="E24:H24"/>
    <mergeCell ref="B15:I15"/>
    <mergeCell ref="B17:I17"/>
    <mergeCell ref="B20:I20"/>
    <mergeCell ref="E19:H19"/>
    <mergeCell ref="E1:H1"/>
    <mergeCell ref="E2:H2"/>
    <mergeCell ref="E4:H4"/>
    <mergeCell ref="E5:H5"/>
    <mergeCell ref="E6:H6"/>
    <mergeCell ref="B3:I3"/>
  </mergeCells>
  <conditionalFormatting sqref="B1">
    <cfRule type="containsBlanks" dxfId="7" priority="9">
      <formula>LEN(TRIM(B1))=0</formula>
    </cfRule>
  </conditionalFormatting>
  <conditionalFormatting sqref="E22:H25">
    <cfRule type="cellIs" dxfId="6" priority="3" operator="lessThan">
      <formula>$D$22</formula>
    </cfRule>
  </conditionalFormatting>
  <conditionalFormatting sqref="E27:H27">
    <cfRule type="cellIs" dxfId="5" priority="2" operator="lessThan">
      <formula>$D$27</formula>
    </cfRule>
  </conditionalFormatting>
  <conditionalFormatting sqref="E28:H28">
    <cfRule type="containsBlanks" dxfId="4" priority="1">
      <formula>LEN(TRIM(E28))=0</formula>
    </cfRule>
  </conditionalFormatting>
  <dataValidations count="1">
    <dataValidation type="list" allowBlank="1" showInputMessage="1" showErrorMessage="1" sqref="B1" xr:uid="{00000000-0002-0000-0100-000000000000}">
      <formula1>Available_Projects</formula1>
    </dataValidation>
  </dataValidations>
  <pageMargins left="0.7" right="0.7" top="0.75" bottom="0.75" header="0.3" footer="0.3"/>
  <pageSetup orientation="portrait" horizontalDpi="300" verticalDpi="300" r:id="rId1"/>
  <ignoredErrors>
    <ignoredError sqref="I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6"/>
  <sheetViews>
    <sheetView zoomScale="70" zoomScaleNormal="70" workbookViewId="0">
      <selection activeCell="J34" sqref="J34"/>
    </sheetView>
  </sheetViews>
  <sheetFormatPr defaultRowHeight="14.45"/>
  <cols>
    <col min="1" max="1" width="41" customWidth="1"/>
    <col min="2" max="2" width="43.7109375" customWidth="1"/>
    <col min="3" max="3" width="17.7109375" customWidth="1"/>
  </cols>
  <sheetData>
    <row r="1" spans="1:3" ht="1.1499999999999999" customHeight="1" thickBot="1"/>
    <row r="2" spans="1:3" ht="1.9" customHeight="1" thickTop="1">
      <c r="A2" s="23"/>
      <c r="B2" s="23"/>
      <c r="C2" s="23"/>
    </row>
    <row r="3" spans="1:3" ht="4.9000000000000004" customHeight="1"/>
    <row r="4" spans="1:3" ht="27" customHeight="1">
      <c r="A4" s="48" t="s">
        <v>112</v>
      </c>
      <c r="B4" s="49" t="s">
        <v>113</v>
      </c>
      <c r="C4" s="49"/>
    </row>
    <row r="5" spans="1:3" ht="19.899999999999999" customHeight="1">
      <c r="A5" s="48"/>
      <c r="B5" s="50" t="s">
        <v>114</v>
      </c>
      <c r="C5" s="50"/>
    </row>
    <row r="6" spans="1:3" ht="7.15" customHeight="1" thickBot="1">
      <c r="A6" s="24"/>
      <c r="B6" s="24"/>
      <c r="C6" s="24"/>
    </row>
    <row r="7" spans="1:3" ht="19.899999999999999" customHeight="1" thickTop="1"/>
    <row r="8" spans="1:3" ht="19.899999999999999" customHeight="1">
      <c r="A8" s="51" t="s">
        <v>115</v>
      </c>
      <c r="B8" s="51"/>
      <c r="C8" s="25" t="s">
        <v>116</v>
      </c>
    </row>
    <row r="9" spans="1:3" ht="19.899999999999999" customHeight="1">
      <c r="A9" s="47" t="s">
        <v>117</v>
      </c>
      <c r="B9" s="47"/>
      <c r="C9" s="31">
        <v>0</v>
      </c>
    </row>
    <row r="10" spans="1:3" ht="19.899999999999999" customHeight="1">
      <c r="A10" s="47" t="s">
        <v>118</v>
      </c>
      <c r="B10" s="47"/>
      <c r="C10" s="26">
        <v>0</v>
      </c>
    </row>
    <row r="11" spans="1:3" ht="19.899999999999999" customHeight="1">
      <c r="A11" s="47" t="s">
        <v>119</v>
      </c>
      <c r="B11" s="47"/>
      <c r="C11" s="31">
        <v>0</v>
      </c>
    </row>
    <row r="12" spans="1:3" ht="19.899999999999999" customHeight="1">
      <c r="A12" s="47" t="s">
        <v>120</v>
      </c>
      <c r="B12" s="47"/>
      <c r="C12" s="26" t="s">
        <v>121</v>
      </c>
    </row>
    <row r="13" spans="1:3" ht="19.899999999999999" customHeight="1"/>
    <row r="14" spans="1:3" ht="19.899999999999999" customHeight="1">
      <c r="A14" s="51" t="s">
        <v>122</v>
      </c>
      <c r="B14" s="51"/>
      <c r="C14" s="25" t="s">
        <v>116</v>
      </c>
    </row>
    <row r="15" spans="1:3" ht="19.899999999999999" customHeight="1">
      <c r="A15" s="47" t="s">
        <v>117</v>
      </c>
      <c r="B15" s="47"/>
      <c r="C15" s="31">
        <v>0</v>
      </c>
    </row>
    <row r="16" spans="1:3" ht="19.899999999999999" customHeight="1">
      <c r="A16" s="47" t="s">
        <v>118</v>
      </c>
      <c r="B16" s="47"/>
      <c r="C16" s="26">
        <v>0</v>
      </c>
    </row>
    <row r="17" spans="1:3" ht="19.899999999999999" customHeight="1">
      <c r="A17" s="47" t="s">
        <v>119</v>
      </c>
      <c r="B17" s="47"/>
      <c r="C17" s="31">
        <v>0</v>
      </c>
    </row>
    <row r="18" spans="1:3" ht="19.899999999999999" customHeight="1">
      <c r="A18" s="47" t="s">
        <v>120</v>
      </c>
      <c r="B18" s="47"/>
      <c r="C18" s="26" t="s">
        <v>121</v>
      </c>
    </row>
    <row r="19" spans="1:3" ht="19.899999999999999" customHeight="1"/>
    <row r="20" spans="1:3" ht="19.899999999999999" customHeight="1">
      <c r="A20" s="51" t="s">
        <v>123</v>
      </c>
      <c r="B20" s="51"/>
      <c r="C20" s="25" t="s">
        <v>116</v>
      </c>
    </row>
    <row r="21" spans="1:3" ht="19.899999999999999" customHeight="1">
      <c r="A21" s="47" t="s">
        <v>117</v>
      </c>
      <c r="B21" s="47"/>
      <c r="C21" s="31">
        <v>0</v>
      </c>
    </row>
    <row r="22" spans="1:3" ht="19.899999999999999" customHeight="1">
      <c r="A22" s="47" t="s">
        <v>118</v>
      </c>
      <c r="B22" s="47"/>
      <c r="C22" s="26">
        <v>0</v>
      </c>
    </row>
    <row r="23" spans="1:3" ht="19.899999999999999" customHeight="1">
      <c r="A23" s="47" t="s">
        <v>119</v>
      </c>
      <c r="B23" s="47"/>
      <c r="C23" s="31">
        <v>0</v>
      </c>
    </row>
    <row r="24" spans="1:3" ht="19.899999999999999" customHeight="1">
      <c r="A24" s="47" t="s">
        <v>120</v>
      </c>
      <c r="B24" s="47"/>
      <c r="C24" s="26" t="s">
        <v>121</v>
      </c>
    </row>
    <row r="25" spans="1:3" ht="19.899999999999999" customHeight="1"/>
    <row r="26" spans="1:3" ht="19.899999999999999" customHeight="1">
      <c r="A26" s="51" t="s">
        <v>124</v>
      </c>
      <c r="B26" s="51"/>
      <c r="C26" s="25" t="s">
        <v>116</v>
      </c>
    </row>
    <row r="27" spans="1:3" ht="19.899999999999999" customHeight="1">
      <c r="A27" s="47" t="s">
        <v>117</v>
      </c>
      <c r="B27" s="47"/>
      <c r="C27" s="31">
        <v>0</v>
      </c>
    </row>
    <row r="28" spans="1:3" ht="19.899999999999999" customHeight="1">
      <c r="A28" s="47" t="s">
        <v>118</v>
      </c>
      <c r="B28" s="47"/>
      <c r="C28" s="26">
        <v>0</v>
      </c>
    </row>
    <row r="29" spans="1:3" ht="19.899999999999999" customHeight="1">
      <c r="A29" s="47" t="s">
        <v>119</v>
      </c>
      <c r="B29" s="47"/>
      <c r="C29" s="31">
        <v>0</v>
      </c>
    </row>
    <row r="30" spans="1:3" ht="19.899999999999999" customHeight="1">
      <c r="A30" s="47" t="s">
        <v>120</v>
      </c>
      <c r="B30" s="47"/>
      <c r="C30" s="26" t="s">
        <v>121</v>
      </c>
    </row>
    <row r="31" spans="1:3" ht="19.899999999999999" customHeight="1"/>
    <row r="32" spans="1:3" ht="19.899999999999999" customHeight="1">
      <c r="A32" s="51" t="s">
        <v>125</v>
      </c>
      <c r="B32" s="51"/>
      <c r="C32" s="25" t="s">
        <v>116</v>
      </c>
    </row>
    <row r="33" spans="1:3" ht="19.899999999999999" customHeight="1">
      <c r="A33" s="47" t="s">
        <v>117</v>
      </c>
      <c r="B33" s="47"/>
      <c r="C33" s="31">
        <v>0</v>
      </c>
    </row>
    <row r="34" spans="1:3" ht="19.899999999999999" customHeight="1">
      <c r="A34" s="47" t="s">
        <v>118</v>
      </c>
      <c r="B34" s="47"/>
      <c r="C34" s="26">
        <v>0</v>
      </c>
    </row>
    <row r="35" spans="1:3" ht="19.899999999999999" customHeight="1">
      <c r="A35" s="47" t="s">
        <v>119</v>
      </c>
      <c r="B35" s="47"/>
      <c r="C35" s="31">
        <v>0</v>
      </c>
    </row>
    <row r="36" spans="1:3" ht="19.899999999999999" customHeight="1">
      <c r="A36" s="47" t="s">
        <v>120</v>
      </c>
      <c r="B36" s="47"/>
      <c r="C36" s="26" t="s">
        <v>121</v>
      </c>
    </row>
    <row r="37" spans="1:3" ht="19.899999999999999" customHeight="1"/>
    <row r="38" spans="1:3" ht="19.899999999999999" customHeight="1">
      <c r="A38" s="51" t="s">
        <v>126</v>
      </c>
      <c r="B38" s="51"/>
      <c r="C38" s="25" t="s">
        <v>116</v>
      </c>
    </row>
    <row r="39" spans="1:3" ht="19.899999999999999" customHeight="1">
      <c r="A39" s="47" t="s">
        <v>117</v>
      </c>
      <c r="B39" s="47"/>
      <c r="C39" s="31">
        <v>0</v>
      </c>
    </row>
    <row r="40" spans="1:3" ht="19.899999999999999" customHeight="1">
      <c r="A40" s="47" t="s">
        <v>118</v>
      </c>
      <c r="B40" s="47"/>
      <c r="C40" s="26">
        <v>0</v>
      </c>
    </row>
    <row r="41" spans="1:3" ht="19.899999999999999" customHeight="1">
      <c r="A41" s="47" t="s">
        <v>119</v>
      </c>
      <c r="B41" s="47"/>
      <c r="C41" s="31">
        <v>0</v>
      </c>
    </row>
    <row r="42" spans="1:3" ht="19.899999999999999" customHeight="1">
      <c r="A42" s="47" t="s">
        <v>120</v>
      </c>
      <c r="B42" s="47"/>
      <c r="C42" s="26" t="s">
        <v>121</v>
      </c>
    </row>
    <row r="43" spans="1:3" ht="19.899999999999999" customHeight="1"/>
    <row r="44" spans="1:3" ht="19.899999999999999" customHeight="1">
      <c r="A44" s="51" t="s">
        <v>127</v>
      </c>
      <c r="B44" s="51"/>
      <c r="C44" s="25" t="s">
        <v>116</v>
      </c>
    </row>
    <row r="45" spans="1:3" ht="19.899999999999999" customHeight="1">
      <c r="A45" s="47" t="s">
        <v>117</v>
      </c>
      <c r="B45" s="47"/>
      <c r="C45" s="31">
        <v>0</v>
      </c>
    </row>
    <row r="46" spans="1:3" ht="19.899999999999999" customHeight="1">
      <c r="A46" s="47" t="s">
        <v>118</v>
      </c>
      <c r="B46" s="47"/>
      <c r="C46" s="26">
        <v>0</v>
      </c>
    </row>
    <row r="47" spans="1:3" ht="19.899999999999999" customHeight="1">
      <c r="A47" s="47" t="s">
        <v>119</v>
      </c>
      <c r="B47" s="47"/>
      <c r="C47" s="31">
        <v>0</v>
      </c>
    </row>
    <row r="48" spans="1:3" ht="19.899999999999999" customHeight="1">
      <c r="A48" s="47" t="s">
        <v>120</v>
      </c>
      <c r="B48" s="47"/>
      <c r="C48" s="26" t="s">
        <v>121</v>
      </c>
    </row>
    <row r="49" spans="1:3" ht="19.899999999999999" customHeight="1"/>
    <row r="50" spans="1:3" ht="19.899999999999999" customHeight="1">
      <c r="A50" s="53" t="s">
        <v>128</v>
      </c>
      <c r="B50" s="53"/>
      <c r="C50" s="53"/>
    </row>
    <row r="51" spans="1:3" ht="19.899999999999999" customHeight="1">
      <c r="A51" s="41" t="s">
        <v>129</v>
      </c>
      <c r="B51" s="54" t="s">
        <v>130</v>
      </c>
      <c r="C51" s="54"/>
    </row>
    <row r="52" spans="1:3" ht="19.899999999999999" customHeight="1">
      <c r="A52" s="27" t="s">
        <v>131</v>
      </c>
      <c r="B52" s="55" t="s">
        <v>130</v>
      </c>
      <c r="C52" s="55"/>
    </row>
    <row r="53" spans="1:3" ht="4.9000000000000004" customHeight="1" thickBot="1"/>
    <row r="54" spans="1:3" ht="1.9" customHeight="1" thickTop="1">
      <c r="A54" s="23"/>
      <c r="B54" s="23"/>
      <c r="C54" s="23"/>
    </row>
    <row r="55" spans="1:3" ht="13.9" customHeight="1">
      <c r="A55" s="52" t="s">
        <v>132</v>
      </c>
      <c r="B55" s="52"/>
      <c r="C55" s="52"/>
    </row>
    <row r="56" spans="1:3" ht="31.9" customHeight="1">
      <c r="A56" s="28" t="s">
        <v>133</v>
      </c>
      <c r="B56" s="29" t="s">
        <v>134</v>
      </c>
      <c r="C56" s="30"/>
    </row>
  </sheetData>
  <mergeCells count="42">
    <mergeCell ref="A55:C55"/>
    <mergeCell ref="A40:B40"/>
    <mergeCell ref="A41:B41"/>
    <mergeCell ref="A42:B42"/>
    <mergeCell ref="A44:B44"/>
    <mergeCell ref="A45:B45"/>
    <mergeCell ref="A46:B46"/>
    <mergeCell ref="A47:B47"/>
    <mergeCell ref="A48:B48"/>
    <mergeCell ref="A50:C50"/>
    <mergeCell ref="B51:C51"/>
    <mergeCell ref="B52:C52"/>
    <mergeCell ref="A39:B39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  <mergeCell ref="A38:B38"/>
    <mergeCell ref="A24:B24"/>
    <mergeCell ref="A11:B11"/>
    <mergeCell ref="A12:B12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10:B10"/>
    <mergeCell ref="A4:A5"/>
    <mergeCell ref="B4:C4"/>
    <mergeCell ref="B5:C5"/>
    <mergeCell ref="A8:B8"/>
    <mergeCell ref="A9:B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10"/>
  <sheetViews>
    <sheetView workbookViewId="0"/>
  </sheetViews>
  <sheetFormatPr defaultRowHeight="14.45"/>
  <cols>
    <col min="1" max="1" width="2.7109375" customWidth="1"/>
    <col min="2" max="2" width="74.5703125" customWidth="1"/>
    <col min="3" max="5" width="13" customWidth="1"/>
    <col min="6" max="6" width="4.7109375" customWidth="1"/>
    <col min="257" max="257" width="2.7109375" customWidth="1"/>
    <col min="258" max="258" width="74.5703125" customWidth="1"/>
    <col min="259" max="261" width="13" customWidth="1"/>
    <col min="262" max="262" width="4.7109375" customWidth="1"/>
    <col min="513" max="513" width="2.7109375" customWidth="1"/>
    <col min="514" max="514" width="74.5703125" customWidth="1"/>
    <col min="515" max="517" width="13" customWidth="1"/>
    <col min="518" max="518" width="4.7109375" customWidth="1"/>
    <col min="769" max="769" width="2.7109375" customWidth="1"/>
    <col min="770" max="770" width="74.5703125" customWidth="1"/>
    <col min="771" max="773" width="13" customWidth="1"/>
    <col min="774" max="774" width="4.7109375" customWidth="1"/>
    <col min="1025" max="1025" width="2.7109375" customWidth="1"/>
    <col min="1026" max="1026" width="74.5703125" customWidth="1"/>
    <col min="1027" max="1029" width="13" customWidth="1"/>
    <col min="1030" max="1030" width="4.7109375" customWidth="1"/>
    <col min="1281" max="1281" width="2.7109375" customWidth="1"/>
    <col min="1282" max="1282" width="74.5703125" customWidth="1"/>
    <col min="1283" max="1285" width="13" customWidth="1"/>
    <col min="1286" max="1286" width="4.7109375" customWidth="1"/>
    <col min="1537" max="1537" width="2.7109375" customWidth="1"/>
    <col min="1538" max="1538" width="74.5703125" customWidth="1"/>
    <col min="1539" max="1541" width="13" customWidth="1"/>
    <col min="1542" max="1542" width="4.7109375" customWidth="1"/>
    <col min="1793" max="1793" width="2.7109375" customWidth="1"/>
    <col min="1794" max="1794" width="74.5703125" customWidth="1"/>
    <col min="1795" max="1797" width="13" customWidth="1"/>
    <col min="1798" max="1798" width="4.7109375" customWidth="1"/>
    <col min="2049" max="2049" width="2.7109375" customWidth="1"/>
    <col min="2050" max="2050" width="74.5703125" customWidth="1"/>
    <col min="2051" max="2053" width="13" customWidth="1"/>
    <col min="2054" max="2054" width="4.7109375" customWidth="1"/>
    <col min="2305" max="2305" width="2.7109375" customWidth="1"/>
    <col min="2306" max="2306" width="74.5703125" customWidth="1"/>
    <col min="2307" max="2309" width="13" customWidth="1"/>
    <col min="2310" max="2310" width="4.7109375" customWidth="1"/>
    <col min="2561" max="2561" width="2.7109375" customWidth="1"/>
    <col min="2562" max="2562" width="74.5703125" customWidth="1"/>
    <col min="2563" max="2565" width="13" customWidth="1"/>
    <col min="2566" max="2566" width="4.7109375" customWidth="1"/>
    <col min="2817" max="2817" width="2.7109375" customWidth="1"/>
    <col min="2818" max="2818" width="74.5703125" customWidth="1"/>
    <col min="2819" max="2821" width="13" customWidth="1"/>
    <col min="2822" max="2822" width="4.7109375" customWidth="1"/>
    <col min="3073" max="3073" width="2.7109375" customWidth="1"/>
    <col min="3074" max="3074" width="74.5703125" customWidth="1"/>
    <col min="3075" max="3077" width="13" customWidth="1"/>
    <col min="3078" max="3078" width="4.7109375" customWidth="1"/>
    <col min="3329" max="3329" width="2.7109375" customWidth="1"/>
    <col min="3330" max="3330" width="74.5703125" customWidth="1"/>
    <col min="3331" max="3333" width="13" customWidth="1"/>
    <col min="3334" max="3334" width="4.7109375" customWidth="1"/>
    <col min="3585" max="3585" width="2.7109375" customWidth="1"/>
    <col min="3586" max="3586" width="74.5703125" customWidth="1"/>
    <col min="3587" max="3589" width="13" customWidth="1"/>
    <col min="3590" max="3590" width="4.7109375" customWidth="1"/>
    <col min="3841" max="3841" width="2.7109375" customWidth="1"/>
    <col min="3842" max="3842" width="74.5703125" customWidth="1"/>
    <col min="3843" max="3845" width="13" customWidth="1"/>
    <col min="3846" max="3846" width="4.7109375" customWidth="1"/>
    <col min="4097" max="4097" width="2.7109375" customWidth="1"/>
    <col min="4098" max="4098" width="74.5703125" customWidth="1"/>
    <col min="4099" max="4101" width="13" customWidth="1"/>
    <col min="4102" max="4102" width="4.7109375" customWidth="1"/>
    <col min="4353" max="4353" width="2.7109375" customWidth="1"/>
    <col min="4354" max="4354" width="74.5703125" customWidth="1"/>
    <col min="4355" max="4357" width="13" customWidth="1"/>
    <col min="4358" max="4358" width="4.7109375" customWidth="1"/>
    <col min="4609" max="4609" width="2.7109375" customWidth="1"/>
    <col min="4610" max="4610" width="74.5703125" customWidth="1"/>
    <col min="4611" max="4613" width="13" customWidth="1"/>
    <col min="4614" max="4614" width="4.7109375" customWidth="1"/>
    <col min="4865" max="4865" width="2.7109375" customWidth="1"/>
    <col min="4866" max="4866" width="74.5703125" customWidth="1"/>
    <col min="4867" max="4869" width="13" customWidth="1"/>
    <col min="4870" max="4870" width="4.7109375" customWidth="1"/>
    <col min="5121" max="5121" width="2.7109375" customWidth="1"/>
    <col min="5122" max="5122" width="74.5703125" customWidth="1"/>
    <col min="5123" max="5125" width="13" customWidth="1"/>
    <col min="5126" max="5126" width="4.7109375" customWidth="1"/>
    <col min="5377" max="5377" width="2.7109375" customWidth="1"/>
    <col min="5378" max="5378" width="74.5703125" customWidth="1"/>
    <col min="5379" max="5381" width="13" customWidth="1"/>
    <col min="5382" max="5382" width="4.7109375" customWidth="1"/>
    <col min="5633" max="5633" width="2.7109375" customWidth="1"/>
    <col min="5634" max="5634" width="74.5703125" customWidth="1"/>
    <col min="5635" max="5637" width="13" customWidth="1"/>
    <col min="5638" max="5638" width="4.7109375" customWidth="1"/>
    <col min="5889" max="5889" width="2.7109375" customWidth="1"/>
    <col min="5890" max="5890" width="74.5703125" customWidth="1"/>
    <col min="5891" max="5893" width="13" customWidth="1"/>
    <col min="5894" max="5894" width="4.7109375" customWidth="1"/>
    <col min="6145" max="6145" width="2.7109375" customWidth="1"/>
    <col min="6146" max="6146" width="74.5703125" customWidth="1"/>
    <col min="6147" max="6149" width="13" customWidth="1"/>
    <col min="6150" max="6150" width="4.7109375" customWidth="1"/>
    <col min="6401" max="6401" width="2.7109375" customWidth="1"/>
    <col min="6402" max="6402" width="74.5703125" customWidth="1"/>
    <col min="6403" max="6405" width="13" customWidth="1"/>
    <col min="6406" max="6406" width="4.7109375" customWidth="1"/>
    <col min="6657" max="6657" width="2.7109375" customWidth="1"/>
    <col min="6658" max="6658" width="74.5703125" customWidth="1"/>
    <col min="6659" max="6661" width="13" customWidth="1"/>
    <col min="6662" max="6662" width="4.7109375" customWidth="1"/>
    <col min="6913" max="6913" width="2.7109375" customWidth="1"/>
    <col min="6914" max="6914" width="74.5703125" customWidth="1"/>
    <col min="6915" max="6917" width="13" customWidth="1"/>
    <col min="6918" max="6918" width="4.7109375" customWidth="1"/>
    <col min="7169" max="7169" width="2.7109375" customWidth="1"/>
    <col min="7170" max="7170" width="74.5703125" customWidth="1"/>
    <col min="7171" max="7173" width="13" customWidth="1"/>
    <col min="7174" max="7174" width="4.7109375" customWidth="1"/>
    <col min="7425" max="7425" width="2.7109375" customWidth="1"/>
    <col min="7426" max="7426" width="74.5703125" customWidth="1"/>
    <col min="7427" max="7429" width="13" customWidth="1"/>
    <col min="7430" max="7430" width="4.7109375" customWidth="1"/>
    <col min="7681" max="7681" width="2.7109375" customWidth="1"/>
    <col min="7682" max="7682" width="74.5703125" customWidth="1"/>
    <col min="7683" max="7685" width="13" customWidth="1"/>
    <col min="7686" max="7686" width="4.7109375" customWidth="1"/>
    <col min="7937" max="7937" width="2.7109375" customWidth="1"/>
    <col min="7938" max="7938" width="74.5703125" customWidth="1"/>
    <col min="7939" max="7941" width="13" customWidth="1"/>
    <col min="7942" max="7942" width="4.7109375" customWidth="1"/>
    <col min="8193" max="8193" width="2.7109375" customWidth="1"/>
    <col min="8194" max="8194" width="74.5703125" customWidth="1"/>
    <col min="8195" max="8197" width="13" customWidth="1"/>
    <col min="8198" max="8198" width="4.7109375" customWidth="1"/>
    <col min="8449" max="8449" width="2.7109375" customWidth="1"/>
    <col min="8450" max="8450" width="74.5703125" customWidth="1"/>
    <col min="8451" max="8453" width="13" customWidth="1"/>
    <col min="8454" max="8454" width="4.7109375" customWidth="1"/>
    <col min="8705" max="8705" width="2.7109375" customWidth="1"/>
    <col min="8706" max="8706" width="74.5703125" customWidth="1"/>
    <col min="8707" max="8709" width="13" customWidth="1"/>
    <col min="8710" max="8710" width="4.7109375" customWidth="1"/>
    <col min="8961" max="8961" width="2.7109375" customWidth="1"/>
    <col min="8962" max="8962" width="74.5703125" customWidth="1"/>
    <col min="8963" max="8965" width="13" customWidth="1"/>
    <col min="8966" max="8966" width="4.7109375" customWidth="1"/>
    <col min="9217" max="9217" width="2.7109375" customWidth="1"/>
    <col min="9218" max="9218" width="74.5703125" customWidth="1"/>
    <col min="9219" max="9221" width="13" customWidth="1"/>
    <col min="9222" max="9222" width="4.7109375" customWidth="1"/>
    <col min="9473" max="9473" width="2.7109375" customWidth="1"/>
    <col min="9474" max="9474" width="74.5703125" customWidth="1"/>
    <col min="9475" max="9477" width="13" customWidth="1"/>
    <col min="9478" max="9478" width="4.7109375" customWidth="1"/>
    <col min="9729" max="9729" width="2.7109375" customWidth="1"/>
    <col min="9730" max="9730" width="74.5703125" customWidth="1"/>
    <col min="9731" max="9733" width="13" customWidth="1"/>
    <col min="9734" max="9734" width="4.7109375" customWidth="1"/>
    <col min="9985" max="9985" width="2.7109375" customWidth="1"/>
    <col min="9986" max="9986" width="74.5703125" customWidth="1"/>
    <col min="9987" max="9989" width="13" customWidth="1"/>
    <col min="9990" max="9990" width="4.7109375" customWidth="1"/>
    <col min="10241" max="10241" width="2.7109375" customWidth="1"/>
    <col min="10242" max="10242" width="74.5703125" customWidth="1"/>
    <col min="10243" max="10245" width="13" customWidth="1"/>
    <col min="10246" max="10246" width="4.7109375" customWidth="1"/>
    <col min="10497" max="10497" width="2.7109375" customWidth="1"/>
    <col min="10498" max="10498" width="74.5703125" customWidth="1"/>
    <col min="10499" max="10501" width="13" customWidth="1"/>
    <col min="10502" max="10502" width="4.7109375" customWidth="1"/>
    <col min="10753" max="10753" width="2.7109375" customWidth="1"/>
    <col min="10754" max="10754" width="74.5703125" customWidth="1"/>
    <col min="10755" max="10757" width="13" customWidth="1"/>
    <col min="10758" max="10758" width="4.7109375" customWidth="1"/>
    <col min="11009" max="11009" width="2.7109375" customWidth="1"/>
    <col min="11010" max="11010" width="74.5703125" customWidth="1"/>
    <col min="11011" max="11013" width="13" customWidth="1"/>
    <col min="11014" max="11014" width="4.7109375" customWidth="1"/>
    <col min="11265" max="11265" width="2.7109375" customWidth="1"/>
    <col min="11266" max="11266" width="74.5703125" customWidth="1"/>
    <col min="11267" max="11269" width="13" customWidth="1"/>
    <col min="11270" max="11270" width="4.7109375" customWidth="1"/>
    <col min="11521" max="11521" width="2.7109375" customWidth="1"/>
    <col min="11522" max="11522" width="74.5703125" customWidth="1"/>
    <col min="11523" max="11525" width="13" customWidth="1"/>
    <col min="11526" max="11526" width="4.7109375" customWidth="1"/>
    <col min="11777" max="11777" width="2.7109375" customWidth="1"/>
    <col min="11778" max="11778" width="74.5703125" customWidth="1"/>
    <col min="11779" max="11781" width="13" customWidth="1"/>
    <col min="11782" max="11782" width="4.7109375" customWidth="1"/>
    <col min="12033" max="12033" width="2.7109375" customWidth="1"/>
    <col min="12034" max="12034" width="74.5703125" customWidth="1"/>
    <col min="12035" max="12037" width="13" customWidth="1"/>
    <col min="12038" max="12038" width="4.7109375" customWidth="1"/>
    <col min="12289" max="12289" width="2.7109375" customWidth="1"/>
    <col min="12290" max="12290" width="74.5703125" customWidth="1"/>
    <col min="12291" max="12293" width="13" customWidth="1"/>
    <col min="12294" max="12294" width="4.7109375" customWidth="1"/>
    <col min="12545" max="12545" width="2.7109375" customWidth="1"/>
    <col min="12546" max="12546" width="74.5703125" customWidth="1"/>
    <col min="12547" max="12549" width="13" customWidth="1"/>
    <col min="12550" max="12550" width="4.7109375" customWidth="1"/>
    <col min="12801" max="12801" width="2.7109375" customWidth="1"/>
    <col min="12802" max="12802" width="74.5703125" customWidth="1"/>
    <col min="12803" max="12805" width="13" customWidth="1"/>
    <col min="12806" max="12806" width="4.7109375" customWidth="1"/>
    <col min="13057" max="13057" width="2.7109375" customWidth="1"/>
    <col min="13058" max="13058" width="74.5703125" customWidth="1"/>
    <col min="13059" max="13061" width="13" customWidth="1"/>
    <col min="13062" max="13062" width="4.7109375" customWidth="1"/>
    <col min="13313" max="13313" width="2.7109375" customWidth="1"/>
    <col min="13314" max="13314" width="74.5703125" customWidth="1"/>
    <col min="13315" max="13317" width="13" customWidth="1"/>
    <col min="13318" max="13318" width="4.7109375" customWidth="1"/>
    <col min="13569" max="13569" width="2.7109375" customWidth="1"/>
    <col min="13570" max="13570" width="74.5703125" customWidth="1"/>
    <col min="13571" max="13573" width="13" customWidth="1"/>
    <col min="13574" max="13574" width="4.7109375" customWidth="1"/>
    <col min="13825" max="13825" width="2.7109375" customWidth="1"/>
    <col min="13826" max="13826" width="74.5703125" customWidth="1"/>
    <col min="13827" max="13829" width="13" customWidth="1"/>
    <col min="13830" max="13830" width="4.7109375" customWidth="1"/>
    <col min="14081" max="14081" width="2.7109375" customWidth="1"/>
    <col min="14082" max="14082" width="74.5703125" customWidth="1"/>
    <col min="14083" max="14085" width="13" customWidth="1"/>
    <col min="14086" max="14086" width="4.7109375" customWidth="1"/>
    <col min="14337" max="14337" width="2.7109375" customWidth="1"/>
    <col min="14338" max="14338" width="74.5703125" customWidth="1"/>
    <col min="14339" max="14341" width="13" customWidth="1"/>
    <col min="14342" max="14342" width="4.7109375" customWidth="1"/>
    <col min="14593" max="14593" width="2.7109375" customWidth="1"/>
    <col min="14594" max="14594" width="74.5703125" customWidth="1"/>
    <col min="14595" max="14597" width="13" customWidth="1"/>
    <col min="14598" max="14598" width="4.7109375" customWidth="1"/>
    <col min="14849" max="14849" width="2.7109375" customWidth="1"/>
    <col min="14850" max="14850" width="74.5703125" customWidth="1"/>
    <col min="14851" max="14853" width="13" customWidth="1"/>
    <col min="14854" max="14854" width="4.7109375" customWidth="1"/>
    <col min="15105" max="15105" width="2.7109375" customWidth="1"/>
    <col min="15106" max="15106" width="74.5703125" customWidth="1"/>
    <col min="15107" max="15109" width="13" customWidth="1"/>
    <col min="15110" max="15110" width="4.7109375" customWidth="1"/>
    <col min="15361" max="15361" width="2.7109375" customWidth="1"/>
    <col min="15362" max="15362" width="74.5703125" customWidth="1"/>
    <col min="15363" max="15365" width="13" customWidth="1"/>
    <col min="15366" max="15366" width="4.7109375" customWidth="1"/>
    <col min="15617" max="15617" width="2.7109375" customWidth="1"/>
    <col min="15618" max="15618" width="74.5703125" customWidth="1"/>
    <col min="15619" max="15621" width="13" customWidth="1"/>
    <col min="15622" max="15622" width="4.7109375" customWidth="1"/>
    <col min="15873" max="15873" width="2.7109375" customWidth="1"/>
    <col min="15874" max="15874" width="74.5703125" customWidth="1"/>
    <col min="15875" max="15877" width="13" customWidth="1"/>
    <col min="15878" max="15878" width="4.7109375" customWidth="1"/>
    <col min="16129" max="16129" width="2.7109375" customWidth="1"/>
    <col min="16130" max="16130" width="74.5703125" customWidth="1"/>
    <col min="16131" max="16133" width="13" customWidth="1"/>
    <col min="16134" max="16134" width="4.7109375" customWidth="1"/>
  </cols>
  <sheetData>
    <row r="1" spans="2:5" s="16" customFormat="1" ht="7.9"/>
    <row r="2" spans="2:5" s="16" customFormat="1" ht="17.45">
      <c r="B2" s="56" t="s">
        <v>135</v>
      </c>
      <c r="C2" s="56"/>
      <c r="D2" s="56"/>
    </row>
    <row r="3" spans="2:5" s="16" customFormat="1" ht="7.9"/>
    <row r="4" spans="2:5" s="16" customFormat="1" ht="12">
      <c r="B4" s="17" t="s">
        <v>136</v>
      </c>
      <c r="C4" s="34" t="s">
        <v>137</v>
      </c>
    </row>
    <row r="5" spans="2:5" s="16" customFormat="1" ht="12">
      <c r="B5" s="17" t="s">
        <v>138</v>
      </c>
      <c r="C5" s="34" t="s">
        <v>137</v>
      </c>
    </row>
    <row r="6" spans="2:5" s="16" customFormat="1" ht="12">
      <c r="B6" s="17" t="s">
        <v>139</v>
      </c>
      <c r="C6" s="35">
        <v>0</v>
      </c>
    </row>
    <row r="7" spans="2:5" s="16" customFormat="1" ht="7.9"/>
    <row r="8" spans="2:5" s="16" customFormat="1" ht="36">
      <c r="B8" s="17" t="s">
        <v>140</v>
      </c>
      <c r="C8" s="17" t="s">
        <v>136</v>
      </c>
      <c r="D8" s="17" t="s">
        <v>138</v>
      </c>
      <c r="E8" s="17" t="s">
        <v>139</v>
      </c>
    </row>
    <row r="9" spans="2:5" s="16" customFormat="1" ht="11.45">
      <c r="B9" s="36" t="s">
        <v>141</v>
      </c>
      <c r="C9" s="34" t="s">
        <v>137</v>
      </c>
      <c r="D9" s="34" t="s">
        <v>137</v>
      </c>
      <c r="E9" s="37" t="s">
        <v>137</v>
      </c>
    </row>
    <row r="10" spans="2:5" s="16" customFormat="1" ht="7.9"/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6"/>
  <sheetViews>
    <sheetView workbookViewId="0">
      <selection activeCell="B8" sqref="B8"/>
    </sheetView>
  </sheetViews>
  <sheetFormatPr defaultRowHeight="14.45"/>
  <cols>
    <col min="1" max="1" width="8.140625" customWidth="1"/>
  </cols>
  <sheetData>
    <row r="1" spans="1:2">
      <c r="A1" t="s">
        <v>142</v>
      </c>
      <c r="B1" s="8" t="s">
        <v>137</v>
      </c>
    </row>
    <row r="2" spans="1:2">
      <c r="A2" t="s">
        <v>143</v>
      </c>
      <c r="B2" s="8" t="s">
        <v>137</v>
      </c>
    </row>
    <row r="3" spans="1:2">
      <c r="A3" t="s">
        <v>144</v>
      </c>
      <c r="B3" s="8" t="s">
        <v>137</v>
      </c>
    </row>
    <row r="4" spans="1:2">
      <c r="A4" t="s">
        <v>145</v>
      </c>
      <c r="B4" s="8" t="s">
        <v>137</v>
      </c>
    </row>
    <row r="5" spans="1:2">
      <c r="A5" t="s">
        <v>146</v>
      </c>
      <c r="B5" s="8" t="s">
        <v>137</v>
      </c>
    </row>
    <row r="6" spans="1:2">
      <c r="A6" t="s">
        <v>147</v>
      </c>
      <c r="B6" s="8" t="s">
        <v>137</v>
      </c>
    </row>
    <row r="7" spans="1:2">
      <c r="A7" t="s">
        <v>148</v>
      </c>
      <c r="B7" s="8" t="s">
        <v>137</v>
      </c>
    </row>
    <row r="8" spans="1:2">
      <c r="A8" t="s">
        <v>149</v>
      </c>
      <c r="B8" s="5">
        <v>0</v>
      </c>
    </row>
    <row r="9" spans="1:2">
      <c r="A9" t="s">
        <v>150</v>
      </c>
      <c r="B9" s="8" t="s">
        <v>137</v>
      </c>
    </row>
    <row r="10" spans="1:2">
      <c r="A10" t="s">
        <v>151</v>
      </c>
      <c r="B10" s="8" t="s">
        <v>137</v>
      </c>
    </row>
    <row r="11" spans="1:2">
      <c r="A11" t="s">
        <v>152</v>
      </c>
      <c r="B11" s="8" t="s">
        <v>137</v>
      </c>
    </row>
    <row r="12" spans="1:2">
      <c r="A12" t="s">
        <v>153</v>
      </c>
      <c r="B12" s="8" t="s">
        <v>137</v>
      </c>
    </row>
    <row r="13" spans="1:2">
      <c r="A13" t="s">
        <v>154</v>
      </c>
      <c r="B13" s="8" t="s">
        <v>137</v>
      </c>
    </row>
    <row r="14" spans="1:2">
      <c r="A14" t="s">
        <v>155</v>
      </c>
      <c r="B14" s="9">
        <v>0</v>
      </c>
    </row>
    <row r="15" spans="1:2">
      <c r="A15" t="s">
        <v>156</v>
      </c>
      <c r="B15" s="8" t="s">
        <v>137</v>
      </c>
    </row>
    <row r="16" spans="1:2">
      <c r="A16" t="s">
        <v>157</v>
      </c>
      <c r="B16" s="8" t="s"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"/>
  <sheetViews>
    <sheetView workbookViewId="0"/>
  </sheetViews>
  <sheetFormatPr defaultRowHeight="14.45"/>
  <sheetData>
    <row r="1" spans="1:5">
      <c r="A1" t="s">
        <v>158</v>
      </c>
      <c r="B1" t="s">
        <v>159</v>
      </c>
      <c r="C1" t="s">
        <v>160</v>
      </c>
      <c r="D1" t="s">
        <v>161</v>
      </c>
      <c r="E1" t="s">
        <v>162</v>
      </c>
    </row>
    <row r="2" spans="1:5">
      <c r="A2" t="s">
        <v>163</v>
      </c>
      <c r="B2" s="8" t="s">
        <v>137</v>
      </c>
      <c r="C2" s="8" t="s">
        <v>137</v>
      </c>
      <c r="D2" s="8" t="s">
        <v>137</v>
      </c>
      <c r="E2" s="8" t="s">
        <v>137</v>
      </c>
    </row>
    <row r="3" spans="1:5">
      <c r="A3" t="s">
        <v>164</v>
      </c>
      <c r="B3" s="8" t="s">
        <v>137</v>
      </c>
      <c r="C3" s="8" t="s">
        <v>137</v>
      </c>
      <c r="D3" s="8" t="s">
        <v>137</v>
      </c>
      <c r="E3" s="8" t="s">
        <v>137</v>
      </c>
    </row>
    <row r="4" spans="1:5">
      <c r="A4" t="s">
        <v>165</v>
      </c>
      <c r="B4" s="8" t="s">
        <v>137</v>
      </c>
      <c r="C4" s="8" t="s">
        <v>137</v>
      </c>
      <c r="D4" s="8" t="s">
        <v>137</v>
      </c>
      <c r="E4" s="8" t="s">
        <v>137</v>
      </c>
    </row>
    <row r="5" spans="1:5">
      <c r="A5" t="s">
        <v>166</v>
      </c>
      <c r="B5" s="8" t="s">
        <v>137</v>
      </c>
      <c r="C5" s="8" t="s">
        <v>137</v>
      </c>
      <c r="D5" s="8" t="s">
        <v>137</v>
      </c>
      <c r="E5" s="8" t="s">
        <v>137</v>
      </c>
    </row>
    <row r="6" spans="1:5">
      <c r="A6" t="s">
        <v>167</v>
      </c>
      <c r="B6" s="8" t="s">
        <v>137</v>
      </c>
      <c r="C6" s="8" t="s">
        <v>137</v>
      </c>
      <c r="D6" s="8" t="s">
        <v>137</v>
      </c>
      <c r="E6" s="8" t="s">
        <v>137</v>
      </c>
    </row>
    <row r="7" spans="1:5">
      <c r="A7" t="s">
        <v>168</v>
      </c>
      <c r="B7" s="8" t="s">
        <v>137</v>
      </c>
      <c r="C7" s="8" t="s">
        <v>137</v>
      </c>
      <c r="D7" s="8" t="s">
        <v>137</v>
      </c>
      <c r="E7" s="8" t="s">
        <v>137</v>
      </c>
    </row>
    <row r="8" spans="1:5">
      <c r="A8" t="s">
        <v>169</v>
      </c>
      <c r="B8" s="8" t="s">
        <v>137</v>
      </c>
      <c r="C8" s="8" t="s">
        <v>137</v>
      </c>
      <c r="D8" s="8" t="s">
        <v>137</v>
      </c>
      <c r="E8" s="5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6"/>
  <sheetViews>
    <sheetView workbookViewId="0"/>
  </sheetViews>
  <sheetFormatPr defaultRowHeight="14.45"/>
  <sheetData>
    <row r="1" spans="1:3">
      <c r="A1" t="s">
        <v>158</v>
      </c>
      <c r="B1" t="s">
        <v>170</v>
      </c>
      <c r="C1" t="s">
        <v>162</v>
      </c>
    </row>
    <row r="2" spans="1:3">
      <c r="A2" t="s">
        <v>171</v>
      </c>
      <c r="B2" s="8" t="s">
        <v>137</v>
      </c>
      <c r="C2" s="5">
        <v>0</v>
      </c>
    </row>
    <row r="3" spans="1:3">
      <c r="A3" t="s">
        <v>172</v>
      </c>
      <c r="B3" s="8" t="s">
        <v>137</v>
      </c>
      <c r="C3" s="5">
        <v>0</v>
      </c>
    </row>
    <row r="4" spans="1:3">
      <c r="A4" t="s">
        <v>173</v>
      </c>
      <c r="B4" s="8" t="s">
        <v>137</v>
      </c>
      <c r="C4" s="5">
        <v>0</v>
      </c>
    </row>
    <row r="5" spans="1:3">
      <c r="A5" t="s">
        <v>174</v>
      </c>
      <c r="B5" s="8" t="s">
        <v>137</v>
      </c>
      <c r="C5" s="5">
        <v>0</v>
      </c>
    </row>
    <row r="6" spans="1:3">
      <c r="A6" t="s">
        <v>175</v>
      </c>
      <c r="B6" s="8" t="s">
        <v>137</v>
      </c>
      <c r="C6" s="5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5"/>
  <sheetViews>
    <sheetView workbookViewId="0"/>
  </sheetViews>
  <sheetFormatPr defaultRowHeight="14.45"/>
  <sheetData>
    <row r="1" spans="1:3">
      <c r="A1" t="s">
        <v>158</v>
      </c>
      <c r="B1" t="s">
        <v>170</v>
      </c>
      <c r="C1" t="s">
        <v>162</v>
      </c>
    </row>
    <row r="2" spans="1:3">
      <c r="A2" t="s">
        <v>176</v>
      </c>
      <c r="B2" s="8" t="s">
        <v>137</v>
      </c>
      <c r="C2" s="5">
        <v>0</v>
      </c>
    </row>
    <row r="3" spans="1:3">
      <c r="A3" t="s">
        <v>177</v>
      </c>
      <c r="B3" s="8" t="s">
        <v>137</v>
      </c>
      <c r="C3" s="5">
        <v>0</v>
      </c>
    </row>
    <row r="4" spans="1:3">
      <c r="A4" t="s">
        <v>178</v>
      </c>
      <c r="B4" s="8" t="s">
        <v>137</v>
      </c>
      <c r="C4" s="5">
        <v>0</v>
      </c>
    </row>
    <row r="5" spans="1:3">
      <c r="A5" t="s">
        <v>179</v>
      </c>
      <c r="B5" s="8" t="s">
        <v>137</v>
      </c>
      <c r="C5" s="5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workbookViewId="0"/>
  </sheetViews>
  <sheetFormatPr defaultRowHeight="14.45"/>
  <sheetData>
    <row r="1" spans="1:6">
      <c r="B1" t="s">
        <v>180</v>
      </c>
      <c r="C1" t="s">
        <v>181</v>
      </c>
      <c r="D1" t="s">
        <v>182</v>
      </c>
      <c r="E1" t="s">
        <v>183</v>
      </c>
      <c r="F1" t="s">
        <v>184</v>
      </c>
    </row>
    <row r="2" spans="1:6">
      <c r="A2" t="s">
        <v>185</v>
      </c>
      <c r="B2" s="5">
        <v>0</v>
      </c>
      <c r="C2" s="8" t="s">
        <v>137</v>
      </c>
      <c r="D2" s="8" t="s">
        <v>137</v>
      </c>
      <c r="E2" s="8" t="s">
        <v>137</v>
      </c>
      <c r="F2" s="8" t="s">
        <v>137</v>
      </c>
    </row>
    <row r="3" spans="1:6">
      <c r="A3" t="s">
        <v>186</v>
      </c>
      <c r="B3" s="5">
        <v>0</v>
      </c>
      <c r="C3" s="8" t="s">
        <v>137</v>
      </c>
      <c r="D3" s="8" t="s">
        <v>137</v>
      </c>
      <c r="E3" s="8" t="s">
        <v>137</v>
      </c>
      <c r="F3" s="8" t="s">
        <v>137</v>
      </c>
    </row>
    <row r="4" spans="1:6">
      <c r="A4" t="s">
        <v>187</v>
      </c>
      <c r="B4" s="5">
        <v>0</v>
      </c>
      <c r="C4" s="8" t="s">
        <v>137</v>
      </c>
      <c r="D4" s="8" t="s">
        <v>137</v>
      </c>
      <c r="E4" s="8" t="s">
        <v>137</v>
      </c>
      <c r="F4" s="8" t="s">
        <v>137</v>
      </c>
    </row>
    <row r="5" spans="1:6">
      <c r="A5" t="s">
        <v>188</v>
      </c>
      <c r="B5" s="5">
        <v>0</v>
      </c>
      <c r="C5" s="8" t="s">
        <v>137</v>
      </c>
      <c r="D5" s="8" t="s">
        <v>137</v>
      </c>
      <c r="E5" s="8" t="s">
        <v>137</v>
      </c>
      <c r="F5" s="8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kukuk</dc:creator>
  <cp:keywords/>
  <dc:description/>
  <cp:lastModifiedBy>Iraida Vazquez</cp:lastModifiedBy>
  <cp:revision/>
  <dcterms:created xsi:type="dcterms:W3CDTF">2019-07-12T14:46:19Z</dcterms:created>
  <dcterms:modified xsi:type="dcterms:W3CDTF">2021-09-17T17:22:30Z</dcterms:modified>
  <cp:category/>
  <cp:contentStatus/>
</cp:coreProperties>
</file>